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dnovotny\Documents\PLAN I IZVRŠENJE PRORAČUNA ZA 2020-2021 PO MJESECIMA\IZVRŠENJE PLANA 2025\01.01.-30.06.2025\"/>
    </mc:Choice>
  </mc:AlternateContent>
  <xr:revisionPtr revIDLastSave="0" documentId="13_ncr:1_{C7BAAAD5-FEFB-4102-BEFC-1AA900F29E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Sažetak!$A$8:$F$27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rashoda'!$A$7:$F$36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Sažetak!$A$8:$F$27</definedName>
    <definedName name="S1A_RedoviSveuk" localSheetId="2">'Račun financiranja'!$A$7:$F$7</definedName>
    <definedName name="S1A_RedoviSveuk" localSheetId="1">'Račun prihoda i rashoda'!$A$37:$F$37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F10" i="2" l="1"/>
  <c r="F15" i="2"/>
  <c r="F14" i="2"/>
  <c r="F13" i="2"/>
  <c r="F12" i="2"/>
  <c r="F11" i="2"/>
  <c r="F8" i="2"/>
  <c r="E9" i="2"/>
  <c r="F9" i="2"/>
  <c r="E14" i="2" l="1"/>
  <c r="E8" i="2"/>
  <c r="E142" i="5"/>
  <c r="E105" i="3"/>
  <c r="F105" i="3"/>
  <c r="F27" i="2"/>
  <c r="E27" i="2"/>
  <c r="E12" i="2"/>
  <c r="E11" i="2"/>
  <c r="E142" i="3"/>
  <c r="E140" i="3"/>
  <c r="F140" i="3"/>
  <c r="E141" i="3"/>
  <c r="F141" i="3"/>
  <c r="E37" i="3"/>
  <c r="E7" i="5"/>
  <c r="D15" i="2"/>
  <c r="C15" i="2"/>
  <c r="B15" i="2"/>
  <c r="B27" i="2" l="1"/>
  <c r="D34" i="5" l="1"/>
  <c r="D28" i="5"/>
  <c r="D57" i="5" l="1"/>
  <c r="C88" i="3"/>
  <c r="C53" i="3"/>
  <c r="C43" i="3"/>
  <c r="D27" i="5" l="1"/>
  <c r="D26" i="5"/>
  <c r="B62" i="5" l="1"/>
  <c r="C62" i="5"/>
  <c r="B57" i="5"/>
  <c r="C57" i="5"/>
  <c r="B34" i="5"/>
  <c r="C34" i="5"/>
  <c r="B28" i="5"/>
  <c r="C28" i="5"/>
  <c r="B141" i="5"/>
  <c r="C141" i="5"/>
  <c r="B138" i="5"/>
  <c r="C138" i="5"/>
  <c r="B130" i="5"/>
  <c r="C130" i="5"/>
  <c r="B128" i="5"/>
  <c r="C128" i="5"/>
  <c r="C121" i="5"/>
  <c r="C113" i="5" s="1"/>
  <c r="C23" i="5" s="1"/>
  <c r="C114" i="5"/>
  <c r="C111" i="5"/>
  <c r="C106" i="5"/>
  <c r="C90" i="5"/>
  <c r="B88" i="5"/>
  <c r="C88" i="5"/>
  <c r="B26" i="5" l="1"/>
  <c r="C26" i="5"/>
  <c r="B127" i="5"/>
  <c r="C87" i="5"/>
  <c r="C22" i="5" s="1"/>
  <c r="C27" i="5"/>
  <c r="B27" i="5"/>
  <c r="C127" i="5"/>
  <c r="B24" i="5" l="1"/>
  <c r="C86" i="5"/>
  <c r="C24" i="5"/>
  <c r="C81" i="5"/>
  <c r="C77" i="5"/>
  <c r="D77" i="5"/>
  <c r="C61" i="5" l="1"/>
  <c r="C21" i="5" s="1"/>
  <c r="C60" i="5"/>
  <c r="E79" i="5"/>
  <c r="F79" i="5"/>
  <c r="C25" i="5" l="1"/>
  <c r="C143" i="5"/>
  <c r="B6" i="5"/>
  <c r="B105" i="3"/>
  <c r="B43" i="3"/>
  <c r="B44" i="3"/>
  <c r="B51" i="3"/>
  <c r="B49" i="3"/>
  <c r="B45" i="3"/>
  <c r="B99" i="3"/>
  <c r="C99" i="3"/>
  <c r="C94" i="3" s="1"/>
  <c r="C102" i="3"/>
  <c r="C103" i="3"/>
  <c r="C95" i="3"/>
  <c r="C89" i="3"/>
  <c r="C90" i="3"/>
  <c r="C82" i="3"/>
  <c r="C83" i="3"/>
  <c r="C76" i="3"/>
  <c r="C66" i="3"/>
  <c r="C59" i="3"/>
  <c r="C54" i="3"/>
  <c r="C51" i="3"/>
  <c r="C49" i="3"/>
  <c r="C44" i="3"/>
  <c r="C45" i="3"/>
  <c r="F154" i="3"/>
  <c r="E18" i="3"/>
  <c r="F18" i="3"/>
  <c r="D16" i="3"/>
  <c r="F17" i="3"/>
  <c r="E17" i="3"/>
  <c r="F16" i="3"/>
  <c r="B16" i="3"/>
  <c r="E16" i="3" s="1"/>
  <c r="C34" i="3"/>
  <c r="C35" i="3"/>
  <c r="C30" i="3"/>
  <c r="C31" i="3"/>
  <c r="C26" i="3"/>
  <c r="C27" i="3"/>
  <c r="C23" i="3"/>
  <c r="C24" i="3"/>
  <c r="C19" i="3"/>
  <c r="C20" i="3"/>
  <c r="C11" i="3"/>
  <c r="C12" i="3"/>
  <c r="C132" i="3"/>
  <c r="D138" i="3"/>
  <c r="C138" i="3"/>
  <c r="B138" i="3"/>
  <c r="B119" i="3"/>
  <c r="E124" i="3"/>
  <c r="F124" i="3"/>
  <c r="E125" i="3"/>
  <c r="F125" i="3"/>
  <c r="C122" i="3"/>
  <c r="D122" i="3"/>
  <c r="B122" i="3"/>
  <c r="F142" i="5" l="1"/>
  <c r="D141" i="5"/>
  <c r="F141" i="5" s="1"/>
  <c r="F140" i="5"/>
  <c r="E140" i="5"/>
  <c r="F139" i="5"/>
  <c r="E139" i="5"/>
  <c r="D138" i="5"/>
  <c r="F138" i="5" s="1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D130" i="5"/>
  <c r="F129" i="5"/>
  <c r="E129" i="5"/>
  <c r="F128" i="5"/>
  <c r="E128" i="5"/>
  <c r="D128" i="5"/>
  <c r="F126" i="5"/>
  <c r="E126" i="5"/>
  <c r="F125" i="5"/>
  <c r="E125" i="5"/>
  <c r="F124" i="5"/>
  <c r="E124" i="5"/>
  <c r="F123" i="5"/>
  <c r="E123" i="5"/>
  <c r="F122" i="5"/>
  <c r="E122" i="5"/>
  <c r="D121" i="5"/>
  <c r="F121" i="5" s="1"/>
  <c r="B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D114" i="5"/>
  <c r="F114" i="5" s="1"/>
  <c r="B114" i="5"/>
  <c r="F112" i="5"/>
  <c r="E112" i="5"/>
  <c r="F111" i="5"/>
  <c r="D111" i="5"/>
  <c r="B111" i="5"/>
  <c r="E111" i="5" s="1"/>
  <c r="F110" i="5"/>
  <c r="E110" i="5"/>
  <c r="F109" i="5"/>
  <c r="E109" i="5"/>
  <c r="F108" i="5"/>
  <c r="E108" i="5"/>
  <c r="F107" i="5"/>
  <c r="E107" i="5"/>
  <c r="D106" i="5"/>
  <c r="F106" i="5" s="1"/>
  <c r="B106" i="5"/>
  <c r="E106" i="5" s="1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D90" i="5"/>
  <c r="B90" i="5"/>
  <c r="F89" i="5"/>
  <c r="E89" i="5"/>
  <c r="D88" i="5"/>
  <c r="F88" i="5" s="1"/>
  <c r="F85" i="5"/>
  <c r="E85" i="5"/>
  <c r="F84" i="5"/>
  <c r="E84" i="5"/>
  <c r="F83" i="5"/>
  <c r="E83" i="5"/>
  <c r="F82" i="5"/>
  <c r="E82" i="5"/>
  <c r="D81" i="5"/>
  <c r="D60" i="5" s="1"/>
  <c r="B81" i="5"/>
  <c r="F80" i="5"/>
  <c r="E80" i="5"/>
  <c r="F78" i="5"/>
  <c r="E78" i="5"/>
  <c r="B77" i="5"/>
  <c r="B61" i="5" s="1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D62" i="5"/>
  <c r="F62" i="5" s="1"/>
  <c r="F59" i="5"/>
  <c r="E59" i="5"/>
  <c r="F58" i="5"/>
  <c r="E58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E34" i="5"/>
  <c r="F34" i="5"/>
  <c r="F33" i="5"/>
  <c r="E33" i="5"/>
  <c r="F32" i="5"/>
  <c r="E32" i="5"/>
  <c r="F31" i="5"/>
  <c r="E31" i="5"/>
  <c r="F30" i="5"/>
  <c r="E30" i="5"/>
  <c r="F29" i="5"/>
  <c r="E29" i="5"/>
  <c r="F28" i="5"/>
  <c r="D17" i="5"/>
  <c r="F17" i="5" s="1"/>
  <c r="B17" i="5"/>
  <c r="D8" i="5"/>
  <c r="C8" i="5"/>
  <c r="F8" i="5" s="1"/>
  <c r="B8" i="5"/>
  <c r="E8" i="5" s="1"/>
  <c r="F7" i="5"/>
  <c r="D6" i="5"/>
  <c r="E6" i="5" s="1"/>
  <c r="C6" i="5"/>
  <c r="D5" i="5"/>
  <c r="C5" i="5"/>
  <c r="B5" i="5"/>
  <c r="D30" i="4"/>
  <c r="C30" i="4"/>
  <c r="F30" i="4" s="1"/>
  <c r="B30" i="4"/>
  <c r="E30" i="4" s="1"/>
  <c r="D29" i="4"/>
  <c r="E29" i="4" s="1"/>
  <c r="C29" i="4"/>
  <c r="B29" i="4"/>
  <c r="D24" i="4"/>
  <c r="C24" i="4"/>
  <c r="F24" i="4" s="1"/>
  <c r="B24" i="4"/>
  <c r="E24" i="4" s="1"/>
  <c r="D23" i="4"/>
  <c r="F23" i="4" s="1"/>
  <c r="C23" i="4"/>
  <c r="B23" i="4"/>
  <c r="F13" i="4"/>
  <c r="D13" i="4"/>
  <c r="B13" i="4"/>
  <c r="E13" i="4" s="1"/>
  <c r="D12" i="4"/>
  <c r="F12" i="4" s="1"/>
  <c r="B12" i="4"/>
  <c r="F7" i="4"/>
  <c r="D7" i="4"/>
  <c r="B7" i="4"/>
  <c r="E7" i="4" s="1"/>
  <c r="D6" i="4"/>
  <c r="E6" i="4" s="1"/>
  <c r="B6" i="4"/>
  <c r="D155" i="3"/>
  <c r="F155" i="3" s="1"/>
  <c r="C155" i="3"/>
  <c r="B155" i="3"/>
  <c r="E154" i="3"/>
  <c r="D153" i="3"/>
  <c r="C153" i="3"/>
  <c r="B153" i="3"/>
  <c r="E153" i="3" s="1"/>
  <c r="D152" i="3"/>
  <c r="C152" i="3"/>
  <c r="B152" i="3"/>
  <c r="F139" i="3"/>
  <c r="E139" i="3"/>
  <c r="F138" i="3"/>
  <c r="E138" i="3"/>
  <c r="F137" i="3"/>
  <c r="E137" i="3"/>
  <c r="D136" i="3"/>
  <c r="C136" i="3"/>
  <c r="F136" i="3" s="1"/>
  <c r="B136" i="3"/>
  <c r="E136" i="3" s="1"/>
  <c r="F135" i="3"/>
  <c r="E135" i="3"/>
  <c r="D134" i="3"/>
  <c r="D142" i="3" s="1"/>
  <c r="C134" i="3"/>
  <c r="B134" i="3"/>
  <c r="F133" i="3"/>
  <c r="E133" i="3"/>
  <c r="D132" i="3"/>
  <c r="F132" i="3" s="1"/>
  <c r="B132" i="3"/>
  <c r="E132" i="3" s="1"/>
  <c r="D131" i="3"/>
  <c r="C131" i="3"/>
  <c r="B131" i="3"/>
  <c r="F123" i="3"/>
  <c r="E123" i="3"/>
  <c r="F122" i="3"/>
  <c r="E122" i="3"/>
  <c r="F121" i="3"/>
  <c r="E121" i="3"/>
  <c r="D120" i="3"/>
  <c r="C120" i="3"/>
  <c r="F120" i="3" s="1"/>
  <c r="B120" i="3"/>
  <c r="E120" i="3" s="1"/>
  <c r="F119" i="3"/>
  <c r="E119" i="3"/>
  <c r="D118" i="3"/>
  <c r="C118" i="3"/>
  <c r="C126" i="3" s="1"/>
  <c r="B118" i="3"/>
  <c r="F117" i="3"/>
  <c r="E117" i="3"/>
  <c r="D116" i="3"/>
  <c r="C116" i="3"/>
  <c r="F116" i="3" s="1"/>
  <c r="B116" i="3"/>
  <c r="D115" i="3"/>
  <c r="C115" i="3"/>
  <c r="B115" i="3"/>
  <c r="F104" i="3"/>
  <c r="E104" i="3"/>
  <c r="D103" i="3"/>
  <c r="F103" i="3" s="1"/>
  <c r="B103" i="3"/>
  <c r="E103" i="3" s="1"/>
  <c r="D102" i="3"/>
  <c r="F102" i="3" s="1"/>
  <c r="B102" i="3"/>
  <c r="E102" i="3" s="1"/>
  <c r="F101" i="3"/>
  <c r="E101" i="3"/>
  <c r="F100" i="3"/>
  <c r="E100" i="3"/>
  <c r="F99" i="3"/>
  <c r="D99" i="3"/>
  <c r="D94" i="3" s="1"/>
  <c r="E99" i="3"/>
  <c r="F98" i="3"/>
  <c r="E98" i="3"/>
  <c r="F97" i="3"/>
  <c r="E97" i="3"/>
  <c r="F96" i="3"/>
  <c r="E96" i="3"/>
  <c r="D95" i="3"/>
  <c r="F95" i="3" s="1"/>
  <c r="B95" i="3"/>
  <c r="E95" i="3" s="1"/>
  <c r="F93" i="3"/>
  <c r="E93" i="3"/>
  <c r="F92" i="3"/>
  <c r="E92" i="3"/>
  <c r="F91" i="3"/>
  <c r="E91" i="3"/>
  <c r="D90" i="3"/>
  <c r="F90" i="3" s="1"/>
  <c r="B90" i="3"/>
  <c r="D89" i="3"/>
  <c r="F89" i="3" s="1"/>
  <c r="B89" i="3"/>
  <c r="E89" i="3" s="1"/>
  <c r="F87" i="3"/>
  <c r="E87" i="3"/>
  <c r="F86" i="3"/>
  <c r="E86" i="3"/>
  <c r="F85" i="3"/>
  <c r="E85" i="3"/>
  <c r="F84" i="3"/>
  <c r="E84" i="3"/>
  <c r="D83" i="3"/>
  <c r="F83" i="3" s="1"/>
  <c r="B83" i="3"/>
  <c r="D82" i="3"/>
  <c r="F82" i="3" s="1"/>
  <c r="B82" i="3"/>
  <c r="F81" i="3"/>
  <c r="E81" i="3"/>
  <c r="F80" i="3"/>
  <c r="E80" i="3"/>
  <c r="F79" i="3"/>
  <c r="E79" i="3"/>
  <c r="F78" i="3"/>
  <c r="E78" i="3"/>
  <c r="F77" i="3"/>
  <c r="E77" i="3"/>
  <c r="D76" i="3"/>
  <c r="F76" i="3" s="1"/>
  <c r="B76" i="3"/>
  <c r="E76" i="3" s="1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D66" i="3"/>
  <c r="D53" i="3" s="1"/>
  <c r="F53" i="3" s="1"/>
  <c r="B66" i="3"/>
  <c r="F65" i="3"/>
  <c r="E65" i="3"/>
  <c r="F64" i="3"/>
  <c r="E64" i="3"/>
  <c r="F63" i="3"/>
  <c r="E63" i="3"/>
  <c r="F62" i="3"/>
  <c r="E62" i="3"/>
  <c r="F61" i="3"/>
  <c r="E61" i="3"/>
  <c r="F60" i="3"/>
  <c r="E60" i="3"/>
  <c r="D59" i="3"/>
  <c r="F59" i="3" s="1"/>
  <c r="B59" i="3"/>
  <c r="F58" i="3"/>
  <c r="E58" i="3"/>
  <c r="F57" i="3"/>
  <c r="E57" i="3"/>
  <c r="F56" i="3"/>
  <c r="E56" i="3"/>
  <c r="F55" i="3"/>
  <c r="E55" i="3"/>
  <c r="D54" i="3"/>
  <c r="F54" i="3" s="1"/>
  <c r="B54" i="3"/>
  <c r="E54" i="3" s="1"/>
  <c r="F52" i="3"/>
  <c r="E52" i="3"/>
  <c r="D51" i="3"/>
  <c r="F51" i="3" s="1"/>
  <c r="E51" i="3"/>
  <c r="F50" i="3"/>
  <c r="E50" i="3"/>
  <c r="F49" i="3"/>
  <c r="D49" i="3"/>
  <c r="F48" i="3"/>
  <c r="E48" i="3"/>
  <c r="F47" i="3"/>
  <c r="E47" i="3"/>
  <c r="F46" i="3"/>
  <c r="E46" i="3"/>
  <c r="D45" i="3"/>
  <c r="F45" i="3" s="1"/>
  <c r="E45" i="3"/>
  <c r="F42" i="3"/>
  <c r="E42" i="3"/>
  <c r="D42" i="3"/>
  <c r="B42" i="3"/>
  <c r="F36" i="3"/>
  <c r="E36" i="3"/>
  <c r="F35" i="3"/>
  <c r="D35" i="3"/>
  <c r="B35" i="3"/>
  <c r="E35" i="3" s="1"/>
  <c r="D34" i="3"/>
  <c r="F34" i="3" s="1"/>
  <c r="B34" i="3"/>
  <c r="E34" i="3" s="1"/>
  <c r="F33" i="3"/>
  <c r="E33" i="3"/>
  <c r="F32" i="3"/>
  <c r="E32" i="3"/>
  <c r="F31" i="3"/>
  <c r="D31" i="3"/>
  <c r="B31" i="3"/>
  <c r="E31" i="3" s="1"/>
  <c r="D30" i="3"/>
  <c r="F30" i="3" s="1"/>
  <c r="B30" i="3"/>
  <c r="E30" i="3" s="1"/>
  <c r="F29" i="3"/>
  <c r="E29" i="3"/>
  <c r="F28" i="3"/>
  <c r="E28" i="3"/>
  <c r="F27" i="3"/>
  <c r="D27" i="3"/>
  <c r="B27" i="3"/>
  <c r="E27" i="3" s="1"/>
  <c r="D26" i="3"/>
  <c r="F26" i="3" s="1"/>
  <c r="B26" i="3"/>
  <c r="E26" i="3" s="1"/>
  <c r="F25" i="3"/>
  <c r="E25" i="3"/>
  <c r="F24" i="3"/>
  <c r="D24" i="3"/>
  <c r="B24" i="3"/>
  <c r="E24" i="3" s="1"/>
  <c r="D23" i="3"/>
  <c r="F23" i="3" s="1"/>
  <c r="B23" i="3"/>
  <c r="E23" i="3" s="1"/>
  <c r="F22" i="3"/>
  <c r="E22" i="3"/>
  <c r="F21" i="3"/>
  <c r="E21" i="3"/>
  <c r="F20" i="3"/>
  <c r="D20" i="3"/>
  <c r="B20" i="3"/>
  <c r="E20" i="3" s="1"/>
  <c r="D19" i="3"/>
  <c r="F19" i="3" s="1"/>
  <c r="B19" i="3"/>
  <c r="E19" i="3" s="1"/>
  <c r="F15" i="3"/>
  <c r="E15" i="3"/>
  <c r="F14" i="3"/>
  <c r="D14" i="3"/>
  <c r="D11" i="3" s="1"/>
  <c r="B14" i="3"/>
  <c r="E14" i="3" s="1"/>
  <c r="F13" i="3"/>
  <c r="E13" i="3"/>
  <c r="F12" i="3"/>
  <c r="D12" i="3"/>
  <c r="B12" i="3"/>
  <c r="E12" i="3" s="1"/>
  <c r="F10" i="3"/>
  <c r="E10" i="3"/>
  <c r="F9" i="3"/>
  <c r="D9" i="3"/>
  <c r="B9" i="3"/>
  <c r="E9" i="3" s="1"/>
  <c r="F8" i="3"/>
  <c r="D8" i="3"/>
  <c r="B8" i="3"/>
  <c r="E8" i="3" s="1"/>
  <c r="D6" i="3"/>
  <c r="F6" i="3" s="1"/>
  <c r="B6" i="3"/>
  <c r="E26" i="2"/>
  <c r="D26" i="2"/>
  <c r="C26" i="2"/>
  <c r="C27" i="2" s="1"/>
  <c r="B26" i="2"/>
  <c r="F25" i="2"/>
  <c r="E25" i="2"/>
  <c r="F24" i="2"/>
  <c r="E24" i="2"/>
  <c r="F23" i="2"/>
  <c r="E23" i="2"/>
  <c r="D23" i="2"/>
  <c r="C23" i="2"/>
  <c r="B23" i="2"/>
  <c r="F22" i="2"/>
  <c r="E22" i="2"/>
  <c r="F21" i="2"/>
  <c r="E21" i="2"/>
  <c r="D20" i="2"/>
  <c r="F20" i="2" s="1"/>
  <c r="C20" i="2"/>
  <c r="B20" i="2"/>
  <c r="E20" i="2" s="1"/>
  <c r="F19" i="2"/>
  <c r="E19" i="2"/>
  <c r="D19" i="2"/>
  <c r="C19" i="2"/>
  <c r="B19" i="2"/>
  <c r="D27" i="2"/>
  <c r="D13" i="2"/>
  <c r="C13" i="2"/>
  <c r="B13" i="2"/>
  <c r="E13" i="2" s="1"/>
  <c r="D10" i="2"/>
  <c r="C10" i="2"/>
  <c r="B10" i="2"/>
  <c r="E10" i="2" s="1"/>
  <c r="D7" i="2"/>
  <c r="C7" i="2"/>
  <c r="B7" i="2"/>
  <c r="F130" i="5" l="1"/>
  <c r="E130" i="5"/>
  <c r="D87" i="5"/>
  <c r="F7" i="2"/>
  <c r="E81" i="5"/>
  <c r="E114" i="5"/>
  <c r="E88" i="5"/>
  <c r="E138" i="5"/>
  <c r="E141" i="5"/>
  <c r="E62" i="5"/>
  <c r="E121" i="5"/>
  <c r="B113" i="5"/>
  <c r="B86" i="5" s="1"/>
  <c r="F90" i="5"/>
  <c r="F6" i="5"/>
  <c r="F60" i="5"/>
  <c r="D113" i="5"/>
  <c r="F81" i="5"/>
  <c r="D61" i="5"/>
  <c r="F61" i="5" s="1"/>
  <c r="B60" i="5"/>
  <c r="E90" i="5"/>
  <c r="B87" i="5"/>
  <c r="B22" i="5" s="1"/>
  <c r="E77" i="5"/>
  <c r="F5" i="5"/>
  <c r="F77" i="5"/>
  <c r="E28" i="5"/>
  <c r="F26" i="5"/>
  <c r="F57" i="5"/>
  <c r="F29" i="4"/>
  <c r="E90" i="3"/>
  <c r="E82" i="3"/>
  <c r="E83" i="3"/>
  <c r="F66" i="3"/>
  <c r="E66" i="3"/>
  <c r="E59" i="3"/>
  <c r="F131" i="3"/>
  <c r="E134" i="3"/>
  <c r="B142" i="3"/>
  <c r="C142" i="3"/>
  <c r="F142" i="3" s="1"/>
  <c r="B126" i="3"/>
  <c r="B53" i="3"/>
  <c r="E53" i="3" s="1"/>
  <c r="D126" i="3"/>
  <c r="F126" i="3" s="1"/>
  <c r="F134" i="3"/>
  <c r="E116" i="3"/>
  <c r="E118" i="3"/>
  <c r="E155" i="3"/>
  <c r="F115" i="3"/>
  <c r="E152" i="3"/>
  <c r="E131" i="3"/>
  <c r="F153" i="3"/>
  <c r="F26" i="2"/>
  <c r="E15" i="2"/>
  <c r="D37" i="3"/>
  <c r="F37" i="3" s="1"/>
  <c r="F11" i="3"/>
  <c r="D7" i="3"/>
  <c r="F7" i="3" s="1"/>
  <c r="D105" i="3"/>
  <c r="F94" i="3"/>
  <c r="D88" i="3"/>
  <c r="F88" i="3" s="1"/>
  <c r="E115" i="3"/>
  <c r="E12" i="4"/>
  <c r="E7" i="2"/>
  <c r="E6" i="3"/>
  <c r="B11" i="3"/>
  <c r="E49" i="3"/>
  <c r="B94" i="3"/>
  <c r="F118" i="3"/>
  <c r="F152" i="3"/>
  <c r="F6" i="4"/>
  <c r="E23" i="4"/>
  <c r="E5" i="5"/>
  <c r="E17" i="5"/>
  <c r="D43" i="3"/>
  <c r="F43" i="3" s="1"/>
  <c r="D44" i="3"/>
  <c r="F44" i="3" s="1"/>
  <c r="D127" i="5"/>
  <c r="D86" i="5" s="1"/>
  <c r="E127" i="5" l="1"/>
  <c r="B23" i="5"/>
  <c r="E113" i="5"/>
  <c r="B21" i="5"/>
  <c r="E61" i="5"/>
  <c r="D25" i="5"/>
  <c r="D24" i="5"/>
  <c r="E87" i="5"/>
  <c r="E27" i="5"/>
  <c r="F87" i="5"/>
  <c r="D22" i="5"/>
  <c r="F113" i="5"/>
  <c r="D23" i="5"/>
  <c r="F27" i="5"/>
  <c r="D21" i="5"/>
  <c r="F127" i="5"/>
  <c r="B25" i="5"/>
  <c r="B143" i="5"/>
  <c r="E60" i="5"/>
  <c r="E26" i="5"/>
  <c r="E43" i="3"/>
  <c r="E44" i="3"/>
  <c r="E126" i="3"/>
  <c r="F86" i="5"/>
  <c r="D19" i="5"/>
  <c r="F19" i="5" s="1"/>
  <c r="D18" i="5"/>
  <c r="E94" i="3"/>
  <c r="B88" i="3"/>
  <c r="B37" i="3"/>
  <c r="E11" i="3"/>
  <c r="B7" i="3"/>
  <c r="E7" i="3" s="1"/>
  <c r="D143" i="5"/>
  <c r="F143" i="5" l="1"/>
  <c r="E143" i="5"/>
  <c r="F25" i="5"/>
  <c r="F18" i="5"/>
  <c r="E86" i="5"/>
  <c r="E25" i="5"/>
  <c r="B19" i="5"/>
  <c r="E19" i="5" s="1"/>
  <c r="B18" i="5"/>
  <c r="E88" i="3"/>
  <c r="E18" i="5" l="1"/>
</calcChain>
</file>

<file path=xl/sharedStrings.xml><?xml version="1.0" encoding="utf-8"?>
<sst xmlns="http://schemas.openxmlformats.org/spreadsheetml/2006/main" count="382" uniqueCount="213">
  <si>
    <t>MINISTARSTVO KULTURE I MEDIJA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</si>
  <si>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</si>
  <si>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</si>
  <si>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</si>
  <si>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</si>
  <si>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01.-06.2024.</t>
  </si>
  <si>
    <t>Izvorni plan
2025.</t>
  </si>
  <si>
    <t>Ostvarenje /
Izvršenje
01.-06.2025.</t>
  </si>
  <si>
    <t>Indeks
izvršenja
01.-06.2024.</t>
  </si>
  <si>
    <t>Indeks
izvršenja
01.-06.2025.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</si>
  <si>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</si>
  <si>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</si>
  <si>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</si>
  <si>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</si>
  <si>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</si>
  <si>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</si>
  <si>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</si>
  <si>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</si>
  <si>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</si>
  <si>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</si>
  <si>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</si>
  <si>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</si>
  <si>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</si>
  <si>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</si>
  <si>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</si>
  <si>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</si>
  <si>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</si>
  <si>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</si>
  <si>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</si>
  <si>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</si>
  <si>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30.06.2024.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</si>
  <si>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</si>
  <si>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</si>
  <si>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</si>
  <si>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</si>
  <si>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</si>
  <si>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</si>
  <si>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</si>
  <si>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634 Pomoći od izvanproračunskih korisnika</t>
  </si>
  <si>
    <t xml:space="preserve">   6341 Tekuće pomoći od izvanproračunskih korisnika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</si>
  <si>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</si>
  <si>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</si>
  <si>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</si>
  <si>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</si>
  <si>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</si>
  <si>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  6415 Prihodi od pozitivnih tečajnih razlika i razlika zbog primjene valutne klauzule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</si>
  <si>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</si>
  <si>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</si>
  <si>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</si>
  <si>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</si>
  <si>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</si>
  <si>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</si>
  <si>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</si>
  <si>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</si>
  <si>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</si>
  <si>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</si>
  <si>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</si>
  <si>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68 Kazne, upravne mjere i ostali prihodi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</si>
  <si>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</si>
  <si>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</si>
  <si>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</si>
  <si>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</si>
  <si>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</si>
  <si>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</si>
  <si>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</si>
  <si>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3113 Plaće za prekovremeni rad</t>
  </si>
  <si>
    <t xml:space="preserve">   3114 Plaće za posebne uvjete rada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</si>
  <si>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</si>
  <si>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</si>
  <si>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</si>
  <si>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</si>
  <si>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</si>
  <si>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</si>
  <si>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</si>
  <si>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</si>
  <si>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</si>
  <si>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</si>
  <si>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</si>
  <si>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</si>
  <si>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</si>
  <si>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</si>
  <si>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</si>
  <si>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</si>
  <si>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</si>
  <si>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</si>
  <si>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</si>
  <si>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</si>
  <si>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</si>
  <si>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</si>
  <si>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</si>
  <si>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</si>
  <si>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</si>
  <si>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</si>
  <si>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</si>
  <si>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</si>
  <si>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</si>
  <si>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</si>
  <si>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</si>
  <si>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</si>
  <si>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</si>
  <si>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</si>
  <si>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</si>
  <si>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</si>
  <si>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3432 Negativne tečajne razlike i razlike zbog primjene valutne klauzule</t>
  </si>
  <si>
    <t xml:space="preserve">   3433 Zatezne kamate</t>
  </si>
  <si>
    <t xml:space="preserve">   3434 Ostali nespomenuti financijski rashodi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</si>
  <si>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</si>
  <si>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</si>
  <si>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</si>
  <si>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  4124 Ostala prava</t>
  </si>
  <si>
    <t xml:space="preserve">   4126 Ostala nematerijalna imovina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</si>
  <si>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</si>
  <si>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</si>
  <si>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</si>
  <si>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</si>
  <si>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4227 Uređaji, strojevi i oprema za ostale namjene</t>
  </si>
  <si>
    <t xml:space="preserve">  424 Knjige, umjetnička djela i ostale izložbene vrijednosti</t>
  </si>
  <si>
    <t xml:space="preserve">   4241 Knjige</t>
  </si>
  <si>
    <t xml:space="preserve">   4243 Muzejski izlošci i predmeti prirodnih rijetkosti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</si>
  <si>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</si>
  <si>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</si>
  <si>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</si>
  <si>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</si>
  <si>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</si>
  <si>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</si>
  <si>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</si>
  <si>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</si>
  <si>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</si>
  <si>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</si>
  <si>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</si>
  <si>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</si>
  <si>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</si>
  <si>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</si>
  <si>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</si>
  <si>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</si>
  <si>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</si>
  <si>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</si>
  <si>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</si>
  <si>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</si>
  <si>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</si>
  <si>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</si>
  <si>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</si>
  <si>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</si>
  <si>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</si>
  <si>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</si>
  <si>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</si>
  <si>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</si>
  <si>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43 Ostali prihodi</t>
  </si>
  <si>
    <t xml:space="preserve">            52 Pomoći grad. i župan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</si>
  <si>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</si>
  <si>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</si>
  <si>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</si>
  <si>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</si>
  <si>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</si>
  <si>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3113 Plaće za prekovremeni rad</t>
  </si>
  <si>
    <t xml:space="preserve">      3114 Plaće za posebne uvjete rada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</si>
  <si>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</si>
  <si>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</si>
  <si>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</si>
  <si>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</si>
  <si>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</si>
  <si>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</si>
  <si>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3214 Ostale naknade troškova zaposlenima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</si>
  <si>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</si>
  <si>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</si>
  <si>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</si>
  <si>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</si>
  <si>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3227 Službena, radna i zaštitna odjeća i obuća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</si>
  <si>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</si>
  <si>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</si>
  <si>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</si>
  <si>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</si>
  <si>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</si>
  <si>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</si>
  <si>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</si>
  <si>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</si>
  <si>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</si>
  <si>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</si>
  <si>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 3294 Članarine i norme</t>
  </si>
  <si>
    <t xml:space="preserve">      3295 Pristojbe i naknade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</si>
  <si>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</si>
  <si>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</si>
  <si>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</si>
  <si>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   3433 Zatezne kamate</t>
  </si>
  <si>
    <t xml:space="preserve">   A780001 MUZEJI  PROG. MUZEJSKO GALERIJSKE DJ.**</t>
  </si>
  <si>
    <t xml:space="preserve">      3222 Materijal i sirovine</t>
  </si>
  <si>
    <t xml:space="preserve">      3293 Reprezentacija</t>
  </si>
  <si>
    <t xml:space="preserve">     41 Rashodi za nabavu neproizvedene dugotrajne imovine</t>
  </si>
  <si>
    <t xml:space="preserve">      4123 Licence</t>
  </si>
  <si>
    <t xml:space="preserve">      4126 Ostala nematerijalna imovina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</si>
  <si>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</si>
  <si>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</si>
  <si>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</si>
  <si>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   4227 Uređaji, strojevi i oprema za ostale namjene</t>
  </si>
  <si>
    <t xml:space="preserve">      4243 Muzejski izlošci i predmeti prirodnih rijetkosti</t>
  </si>
  <si>
    <t xml:space="preserve">    31 Vlastiti prihodi</t>
  </si>
  <si>
    <t xml:space="preserve">      3432 Negativne tečajne razlike i razlike zbog primjene valutne klauzule</t>
  </si>
  <si>
    <t xml:space="preserve">      3434 Ostali nespomenuti financijski rashodi</t>
  </si>
  <si>
    <t xml:space="preserve">    43 Ostali prihodi</t>
  </si>
  <si>
    <t xml:space="preserve">      4241 Knjige</t>
  </si>
  <si>
    <t xml:space="preserve">    52 Pomoći grad. i župan</t>
  </si>
  <si>
    <t xml:space="preserve">      4124 Ostala prava</t>
  </si>
  <si>
    <t xml:space="preserve">     45 Rashodi za dodatna ulaganja na nefinancijskoj imovini</t>
  </si>
  <si>
    <t xml:space="preserve">      4511 Dodatna ulaganja na građevinskim objektima</t>
  </si>
  <si>
    <t xml:space="preserve">   52 Ostale pomoći i darovnice - programi</t>
  </si>
  <si>
    <t xml:space="preserve">   52 Ostale pomoći i darovnice - HZZ pripravništvo </t>
  </si>
  <si>
    <t xml:space="preserve">   57 Ostali programi EU</t>
  </si>
  <si>
    <t>6392 Kapitalni prijenosi između proračunskih korisnika istog proračuna</t>
  </si>
  <si>
    <t>6394 Kapitalni prijenosi između prorač. kor. istog prorač. temelj prijenosa EU sred.</t>
  </si>
  <si>
    <t xml:space="preserve">      4124 Ostala prava </t>
  </si>
  <si>
    <t xml:space="preserve">   A780002 MUZEJI ADMINISTRACIJA I UPRAVLJANJE - OSTALI IZVORI</t>
  </si>
  <si>
    <t xml:space="preserve">MANJAK/VIŠAK PRENESENI </t>
  </si>
  <si>
    <t xml:space="preserve">POLUGODIŠNJI IZVJEŠTAJ O IZVRŠENJU FINANCIJSKOG PLANA HRVATSKOG POVIJESNOG MUZEJA                                                                                                        ZA RAZDOBLJE OD 01.01.2025. DO 30.06.2025.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</si>
</sst>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horizontal="right" vertical="center"/>
    </xf>
    <xf numFmtId="4" fontId="11" fillId="9" borderId="1" xfId="0" applyNumberFormat="1" applyFont="1" applyFill="1" applyBorder="1"/>
    <xf numFmtId="4" fontId="17" fillId="9" borderId="1" xfId="0" applyNumberFormat="1" applyFont="1" applyFill="1" applyBorder="1" applyAlignment="1">
      <alignment horizontal="right"/>
    </xf>
    <xf numFmtId="0" fontId="18" fillId="0" borderId="0" xfId="0" applyFont="1"/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4" fontId="0" fillId="0" borderId="0" xfId="0" applyNumberFormat="1"/>
    <xf numFmtId="164" fontId="0" fillId="0" borderId="0" xfId="0" applyNumberFormat="1"/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/>
    <xf numFmtId="0" fontId="0" fillId="0" borderId="0" xfId="0" applyFill="1"/>
    <xf numFmtId="0" fontId="19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20" fillId="9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4" fontId="6" fillId="0" borderId="0" xfId="0" applyNumberFormat="1" applyFont="1"/>
    <xf numFmtId="0" fontId="5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pane ySplit="7" topLeftCell="A8" activePane="bottomLeft" state="frozen"/>
      <selection pane="bottomLeft" activeCell="D12" sqref="D12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6" width="15" style="1" customWidth="1"/>
  </cols>
  <sheetData>
    <row r="1" spans="1:9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9" s="5" customFormat="1" ht="39.75" customHeight="1" x14ac:dyDescent="0.25">
      <c r="A2" s="73" t="s">
        <v>212</v>
      </c>
      <c r="B2" s="73"/>
      <c r="C2" s="73"/>
      <c r="D2" s="73"/>
      <c r="E2" s="73"/>
      <c r="F2" s="73"/>
    </row>
    <row r="3" spans="1:9" s="5" customFormat="1" ht="30" customHeight="1" x14ac:dyDescent="0.25">
      <c r="A3" s="74" t="s">
        <v>1</v>
      </c>
      <c r="B3" s="74"/>
      <c r="C3" s="74"/>
      <c r="D3" s="74"/>
      <c r="E3" s="74"/>
      <c r="F3" s="74"/>
    </row>
    <row r="4" spans="1:9" s="6" customFormat="1" ht="24.95" customHeight="1" x14ac:dyDescent="0.3">
      <c r="A4" s="74" t="s">
        <v>2</v>
      </c>
      <c r="B4" s="74"/>
      <c r="C4" s="74"/>
      <c r="D4" s="74"/>
      <c r="E4" s="74"/>
      <c r="F4" s="74"/>
    </row>
    <row r="5" spans="1:9" s="7" customFormat="1" ht="24.95" customHeight="1" x14ac:dyDescent="0.25">
      <c r="A5" s="8" t="s">
        <v>3</v>
      </c>
      <c r="B5" s="9"/>
      <c r="C5" s="9"/>
      <c r="D5" s="9"/>
      <c r="E5" s="9"/>
      <c r="F5" s="9"/>
    </row>
    <row r="6" spans="1:9" ht="57.6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</row>
    <row r="7" spans="1:9" s="11" customFormat="1" ht="15.95" customHeight="1" x14ac:dyDescent="0.25">
      <c r="A7" s="12" t="s">
        <v>10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9" s="11" customFormat="1" ht="24.95" customHeight="1" x14ac:dyDescent="0.25">
      <c r="A8" s="13" t="s">
        <v>11</v>
      </c>
      <c r="B8" s="14">
        <v>13163619.949999999</v>
      </c>
      <c r="C8" s="14">
        <v>2865486.75</v>
      </c>
      <c r="D8" s="14">
        <v>933081.79999999993</v>
      </c>
      <c r="E8" s="15">
        <f>IF(B8&lt;&gt;0,D8/B8,"-")</f>
        <v>7.0883374295533347E-2</v>
      </c>
      <c r="F8" s="15">
        <f t="shared" ref="F8:F15" si="0">IF(C8&lt;&gt;0,D8/C8,"-")</f>
        <v>0.32562767913688656</v>
      </c>
    </row>
    <row r="9" spans="1:9" s="11" customFormat="1" ht="24.95" customHeight="1" x14ac:dyDescent="0.25">
      <c r="A9" s="13" t="s">
        <v>12</v>
      </c>
      <c r="B9" s="14">
        <v>0</v>
      </c>
      <c r="C9" s="14">
        <v>0</v>
      </c>
      <c r="D9" s="14">
        <v>0</v>
      </c>
      <c r="E9" s="15" t="str">
        <f>IF(B9&lt;&gt;0,D9/B9,"-")</f>
        <v>-</v>
      </c>
      <c r="F9" s="15" t="str">
        <f t="shared" si="0"/>
        <v>-</v>
      </c>
    </row>
    <row r="10" spans="1:9" s="16" customFormat="1" ht="30" customHeight="1" x14ac:dyDescent="0.25">
      <c r="A10" s="17" t="s">
        <v>13</v>
      </c>
      <c r="B10" s="18">
        <f>B8+B9</f>
        <v>13163619.949999999</v>
      </c>
      <c r="C10" s="18">
        <f>C8+C9</f>
        <v>2865486.75</v>
      </c>
      <c r="D10" s="18">
        <f>D8+D9</f>
        <v>933081.79999999993</v>
      </c>
      <c r="E10" s="19">
        <f t="shared" ref="E10:E15" si="1">IF(B10&lt;&gt;0,D10/B10,"-")</f>
        <v>7.0883374295533347E-2</v>
      </c>
      <c r="F10" s="19">
        <f t="shared" si="0"/>
        <v>0.32562767913688656</v>
      </c>
      <c r="I10" s="71"/>
    </row>
    <row r="11" spans="1:9" s="11" customFormat="1" ht="24.95" customHeight="1" x14ac:dyDescent="0.25">
      <c r="A11" s="13" t="s">
        <v>14</v>
      </c>
      <c r="B11" s="14">
        <v>859025.1</v>
      </c>
      <c r="C11" s="14">
        <v>2695821.35</v>
      </c>
      <c r="D11" s="14">
        <v>1172390.7799999998</v>
      </c>
      <c r="E11" s="15">
        <f>IF(B11&lt;&gt;0,D11/B11,"-")</f>
        <v>1.3647922278406066</v>
      </c>
      <c r="F11" s="15">
        <f t="shared" si="0"/>
        <v>0.43489186700001459</v>
      </c>
    </row>
    <row r="12" spans="1:9" s="11" customFormat="1" ht="24.95" customHeight="1" x14ac:dyDescent="0.25">
      <c r="A12" s="13" t="s">
        <v>15</v>
      </c>
      <c r="B12" s="14">
        <v>3068577.62</v>
      </c>
      <c r="C12" s="14">
        <v>9326936.9199999999</v>
      </c>
      <c r="D12" s="14">
        <v>1056598.02</v>
      </c>
      <c r="E12" s="15">
        <f>IF(B12&lt;&gt;0,D12/B12,"-")</f>
        <v>0.34432826893914453</v>
      </c>
      <c r="F12" s="15">
        <f t="shared" si="0"/>
        <v>0.11328456802729187</v>
      </c>
    </row>
    <row r="13" spans="1:9" ht="30" customHeight="1" x14ac:dyDescent="0.25">
      <c r="A13" s="17" t="s">
        <v>16</v>
      </c>
      <c r="B13" s="18">
        <f>B11+B12</f>
        <v>3927602.72</v>
      </c>
      <c r="C13" s="18">
        <f>C11+C12</f>
        <v>12022758.27</v>
      </c>
      <c r="D13" s="18">
        <f>D11+D12</f>
        <v>2228988.7999999998</v>
      </c>
      <c r="E13" s="19">
        <f t="shared" si="1"/>
        <v>0.56751890629101098</v>
      </c>
      <c r="F13" s="19">
        <f t="shared" si="0"/>
        <v>0.1853974562195036</v>
      </c>
    </row>
    <row r="14" spans="1:9" s="65" customFormat="1" ht="30" customHeight="1" x14ac:dyDescent="0.25">
      <c r="A14" s="66" t="s">
        <v>211</v>
      </c>
      <c r="B14" s="67">
        <v>-969052.59</v>
      </c>
      <c r="C14" s="67">
        <v>9212034.0199999996</v>
      </c>
      <c r="D14" s="67">
        <v>9139462.6300000008</v>
      </c>
      <c r="E14" s="68">
        <f>IF(B14&lt;&gt;0,D14/B14,"-")</f>
        <v>-9.4313381175731656</v>
      </c>
      <c r="F14" s="69">
        <f t="shared" si="0"/>
        <v>0.99212211007444817</v>
      </c>
    </row>
    <row r="15" spans="1:9" ht="30" customHeight="1" x14ac:dyDescent="0.25">
      <c r="A15" s="17" t="s">
        <v>17</v>
      </c>
      <c r="B15" s="18">
        <f>B8+B9-B11-B12+B14</f>
        <v>8266964.6400000006</v>
      </c>
      <c r="C15" s="18">
        <f t="shared" ref="C15" si="2">C8+C9-C11-C12+C14</f>
        <v>54762.5</v>
      </c>
      <c r="D15" s="18">
        <f>D8+D9-D11-D12+D14</f>
        <v>7843555.6300000008</v>
      </c>
      <c r="E15" s="19">
        <f t="shared" si="1"/>
        <v>0.94878301426967282</v>
      </c>
      <c r="F15" s="19">
        <f t="shared" si="0"/>
        <v>143.22858945446248</v>
      </c>
    </row>
    <row r="16" spans="1:9" x14ac:dyDescent="0.25">
      <c r="A16" s="20"/>
      <c r="B16" s="21"/>
      <c r="C16" s="21"/>
      <c r="D16" s="21"/>
      <c r="E16" s="22"/>
      <c r="F16" s="22"/>
    </row>
    <row r="17" spans="1:6" x14ac:dyDescent="0.25">
      <c r="A17" s="20"/>
      <c r="B17" s="21"/>
      <c r="C17" s="21"/>
      <c r="D17" s="21"/>
      <c r="E17" s="22"/>
      <c r="F17" s="22"/>
    </row>
    <row r="18" spans="1:6" s="7" customFormat="1" ht="21.75" customHeight="1" x14ac:dyDescent="0.2">
      <c r="A18" s="23" t="s">
        <v>18</v>
      </c>
      <c r="B18" s="9"/>
      <c r="C18" s="9"/>
      <c r="D18" s="9"/>
      <c r="E18" s="9"/>
      <c r="F18" s="9"/>
    </row>
    <row r="19" spans="1:6" ht="57.6" customHeight="1" x14ac:dyDescent="0.25">
      <c r="A19" s="10" t="s">
        <v>4</v>
      </c>
      <c r="B19" s="10" t="str">
        <f>B6</f>
        <v>Ostvarenje /
Izvršenje
01.-06.2024.</v>
      </c>
      <c r="C19" s="10" t="str">
        <f>C6</f>
        <v>Izvorni plan
2025.</v>
      </c>
      <c r="D19" s="10" t="str">
        <f>D6</f>
        <v>Ostvarenje /
Izvršenje
01.-06.2025.</v>
      </c>
      <c r="E19" s="10" t="str">
        <f>E6</f>
        <v>Indeks
izvršenja
01.-06.2024.</v>
      </c>
      <c r="F19" s="10" t="str">
        <f>F6</f>
        <v>Indeks
izvršenja
01.-06.2025.</v>
      </c>
    </row>
    <row r="20" spans="1:6" s="11" customFormat="1" ht="15.95" customHeight="1" x14ac:dyDescent="0.25">
      <c r="A20" s="12" t="s">
        <v>10</v>
      </c>
      <c r="B20" s="12">
        <f>COLUMN()</f>
        <v>2</v>
      </c>
      <c r="C20" s="12">
        <f>COLUMN()</f>
        <v>3</v>
      </c>
      <c r="D20" s="12">
        <f>COLUMN()</f>
        <v>4</v>
      </c>
      <c r="E20" s="12" t="str">
        <f>_xlfn.CONCAT(TEXT(COLUMN(),"@")," (",TEXT(D20,"@")," / ",TEXT(B20,"@"),")")</f>
        <v>5 (4 / 2)</v>
      </c>
      <c r="F20" s="12" t="str">
        <f>_xlfn.CONCAT(TEXT(COLUMN(),"@")," (",TEXT(D20,"@")," / ",TEXT(C20,"@"),")")</f>
        <v>6 (4 / 3)</v>
      </c>
    </row>
    <row r="21" spans="1:6" s="11" customFormat="1" ht="24.95" customHeight="1" x14ac:dyDescent="0.25">
      <c r="A21" s="13" t="s">
        <v>19</v>
      </c>
      <c r="B21" s="14">
        <v>0</v>
      </c>
      <c r="C21" s="14">
        <v>0</v>
      </c>
      <c r="D21" s="14">
        <v>0</v>
      </c>
      <c r="E21" s="15" t="str">
        <f t="shared" ref="E21:E26" si="3">IF(B21&lt;&gt;0,D21/B21,"-")</f>
        <v>-</v>
      </c>
      <c r="F21" s="15" t="str">
        <f t="shared" ref="F21:F26" si="4">IF(C21&lt;&gt;0,D21/C21,"-")</f>
        <v>-</v>
      </c>
    </row>
    <row r="22" spans="1:6" s="11" customFormat="1" ht="24.95" customHeight="1" x14ac:dyDescent="0.25">
      <c r="A22" s="13" t="s">
        <v>20</v>
      </c>
      <c r="B22" s="14">
        <v>0</v>
      </c>
      <c r="C22" s="14">
        <v>0</v>
      </c>
      <c r="D22" s="14">
        <v>0</v>
      </c>
      <c r="E22" s="15" t="str">
        <f t="shared" si="3"/>
        <v>-</v>
      </c>
      <c r="F22" s="15" t="str">
        <f t="shared" si="4"/>
        <v>-</v>
      </c>
    </row>
    <row r="23" spans="1:6" s="11" customFormat="1" ht="30" customHeight="1" x14ac:dyDescent="0.25">
      <c r="A23" s="17" t="s">
        <v>21</v>
      </c>
      <c r="B23" s="18">
        <f>B21-B22</f>
        <v>0</v>
      </c>
      <c r="C23" s="18">
        <f>C21-C22</f>
        <v>0</v>
      </c>
      <c r="D23" s="18">
        <f>D21-D22</f>
        <v>0</v>
      </c>
      <c r="E23" s="19" t="str">
        <f t="shared" si="3"/>
        <v>-</v>
      </c>
      <c r="F23" s="19" t="str">
        <f t="shared" si="4"/>
        <v>-</v>
      </c>
    </row>
    <row r="24" spans="1:6" s="11" customFormat="1" ht="24.95" customHeight="1" x14ac:dyDescent="0.25">
      <c r="A24" s="13" t="s">
        <v>22</v>
      </c>
      <c r="B24" s="14">
        <v>200911.87</v>
      </c>
      <c r="C24" s="14">
        <v>54762.5</v>
      </c>
      <c r="D24" s="14">
        <v>54762.5</v>
      </c>
      <c r="E24" s="15">
        <f t="shared" si="3"/>
        <v>0.27256975906898884</v>
      </c>
      <c r="F24" s="15">
        <f t="shared" si="4"/>
        <v>1</v>
      </c>
    </row>
    <row r="25" spans="1:6" s="11" customFormat="1" ht="24.95" customHeight="1" x14ac:dyDescent="0.25">
      <c r="A25" s="13" t="s">
        <v>23</v>
      </c>
      <c r="B25" s="14">
        <v>200911.87</v>
      </c>
      <c r="C25" s="14">
        <v>54762.5</v>
      </c>
      <c r="D25" s="14">
        <v>54762.5</v>
      </c>
      <c r="E25" s="15">
        <f t="shared" si="3"/>
        <v>0.27256975906898884</v>
      </c>
      <c r="F25" s="15">
        <f t="shared" si="4"/>
        <v>1</v>
      </c>
    </row>
    <row r="26" spans="1:6" ht="30" customHeight="1" x14ac:dyDescent="0.25">
      <c r="A26" s="17" t="s">
        <v>24</v>
      </c>
      <c r="B26" s="18">
        <f>B21-B22+B24-B25</f>
        <v>0</v>
      </c>
      <c r="C26" s="18">
        <f>C21-C22+C24-C25</f>
        <v>0</v>
      </c>
      <c r="D26" s="18">
        <f>D21-D22+D24-D25</f>
        <v>0</v>
      </c>
      <c r="E26" s="19" t="str">
        <f t="shared" si="3"/>
        <v>-</v>
      </c>
      <c r="F26" s="19" t="str">
        <f t="shared" si="4"/>
        <v>-</v>
      </c>
    </row>
    <row r="27" spans="1:6" ht="30" customHeight="1" x14ac:dyDescent="0.25">
      <c r="A27" s="17" t="s">
        <v>25</v>
      </c>
      <c r="B27" s="18">
        <f>B15+B26</f>
        <v>8266964.6400000006</v>
      </c>
      <c r="C27" s="18">
        <f>C15+C26</f>
        <v>54762.5</v>
      </c>
      <c r="D27" s="18">
        <f>D15+D26</f>
        <v>7843555.6300000008</v>
      </c>
      <c r="E27" s="19">
        <f>IF(B27&lt;&gt;0,D27/B27,"-")</f>
        <v>0.94878301426967282</v>
      </c>
      <c r="F27" s="19">
        <f>IF(C27&lt;&gt;0,D27/C27,"-")</f>
        <v>143.22858945446248</v>
      </c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C30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8"/>
  <sheetViews>
    <sheetView zoomScaleNormal="100" workbookViewId="0">
      <pane ySplit="6" topLeftCell="A28" activePane="bottomLeft" state="frozen"/>
      <selection pane="bottomLeft" activeCell="B125" sqref="B125"/>
    </sheetView>
  </sheetViews>
  <sheetFormatPr defaultColWidth="9.140625" defaultRowHeight="15" x14ac:dyDescent="0.25"/>
  <cols>
    <col min="1" max="1" width="73.7109375" style="1" customWidth="1"/>
    <col min="2" max="2" width="22.570312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11" s="5" customFormat="1" ht="30" customHeight="1" x14ac:dyDescent="0.25">
      <c r="A1" s="74" t="s">
        <v>1</v>
      </c>
      <c r="B1" s="74"/>
      <c r="C1" s="74"/>
      <c r="D1" s="74"/>
      <c r="E1" s="74"/>
      <c r="F1" s="74"/>
    </row>
    <row r="2" spans="1:11" s="5" customFormat="1" ht="30" customHeight="1" x14ac:dyDescent="0.25">
      <c r="A2" s="74" t="s">
        <v>26</v>
      </c>
      <c r="B2" s="74"/>
      <c r="C2" s="74"/>
      <c r="D2" s="74"/>
      <c r="E2" s="74"/>
      <c r="F2" s="74"/>
    </row>
    <row r="3" spans="1:11" s="6" customFormat="1" ht="24.95" customHeight="1" x14ac:dyDescent="0.3">
      <c r="A3" s="74" t="s">
        <v>27</v>
      </c>
      <c r="B3" s="74"/>
      <c r="C3" s="74"/>
      <c r="D3" s="74"/>
      <c r="E3" s="74"/>
      <c r="F3" s="74"/>
    </row>
    <row r="4" spans="1:11" s="7" customFormat="1" ht="24.95" customHeight="1" x14ac:dyDescent="0.25">
      <c r="A4" s="8" t="s">
        <v>28</v>
      </c>
      <c r="B4" s="9"/>
      <c r="C4" s="9"/>
      <c r="D4" s="9"/>
      <c r="E4" s="9"/>
      <c r="F4" s="9"/>
    </row>
    <row r="5" spans="1:11" ht="57.6" customHeight="1" x14ac:dyDescent="0.25">
      <c r="A5" s="10" t="s">
        <v>29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</row>
    <row r="6" spans="1:11" s="11" customFormat="1" ht="15.95" customHeight="1" x14ac:dyDescent="0.25">
      <c r="A6" s="12" t="s">
        <v>10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11" x14ac:dyDescent="0.25">
      <c r="A7" s="25" t="s">
        <v>11</v>
      </c>
      <c r="B7" s="26">
        <f>SUBTOTAL(9,B10:B36)</f>
        <v>13163619.949999999</v>
      </c>
      <c r="C7" s="26">
        <v>2865486.75</v>
      </c>
      <c r="D7" s="26">
        <f>SUBTOTAL(9,D10:D36)</f>
        <v>933081.79999999993</v>
      </c>
      <c r="E7" s="27">
        <f t="shared" ref="E7:E36" si="0">IF(B7&lt;&gt;0,D7/B7,"-")</f>
        <v>7.0883374295533347E-2</v>
      </c>
      <c r="F7" s="27">
        <f t="shared" ref="F7:F37" si="1">IF(C7&lt;&gt;0,D7/C7,"-")</f>
        <v>0.32562767913688656</v>
      </c>
      <c r="I7" s="61"/>
      <c r="J7" s="61"/>
      <c r="K7" s="61"/>
    </row>
    <row r="8" spans="1:11" x14ac:dyDescent="0.25">
      <c r="A8" s="28" t="s">
        <v>34</v>
      </c>
      <c r="B8" s="29">
        <f>SUBTOTAL(9,B10:B10)</f>
        <v>0</v>
      </c>
      <c r="C8" s="29">
        <v>0</v>
      </c>
      <c r="D8" s="29">
        <f>SUBTOTAL(9,D10:D10)</f>
        <v>0</v>
      </c>
      <c r="E8" s="30" t="str">
        <f t="shared" si="0"/>
        <v>-</v>
      </c>
      <c r="F8" s="30" t="str">
        <f t="shared" si="1"/>
        <v>-</v>
      </c>
    </row>
    <row r="9" spans="1:11" x14ac:dyDescent="0.25">
      <c r="A9" s="31" t="s">
        <v>35</v>
      </c>
      <c r="B9" s="32">
        <f>SUBTOTAL(9,B10:B10)</f>
        <v>0</v>
      </c>
      <c r="C9" s="32"/>
      <c r="D9" s="32">
        <f>SUBTOTAL(9,D10:D10)</f>
        <v>0</v>
      </c>
      <c r="E9" s="33" t="str">
        <f t="shared" si="0"/>
        <v>-</v>
      </c>
      <c r="F9" s="33" t="str">
        <f t="shared" si="1"/>
        <v>-</v>
      </c>
    </row>
    <row r="10" spans="1:11" x14ac:dyDescent="0.25">
      <c r="A10" s="34" t="s">
        <v>36</v>
      </c>
      <c r="B10" s="35">
        <v>0</v>
      </c>
      <c r="C10" s="35"/>
      <c r="D10" s="35">
        <v>0</v>
      </c>
      <c r="E10" s="36" t="str">
        <f t="shared" si="0"/>
        <v>-</v>
      </c>
      <c r="F10" s="36" t="str">
        <f t="shared" si="1"/>
        <v>-</v>
      </c>
    </row>
    <row r="11" spans="1:11" x14ac:dyDescent="0.25">
      <c r="A11" s="28" t="s">
        <v>37</v>
      </c>
      <c r="B11" s="29">
        <f>SUBTOTAL(9,B13:B15)</f>
        <v>0</v>
      </c>
      <c r="C11" s="29">
        <f>SUBTOTAL(9,C13:C15)</f>
        <v>77250</v>
      </c>
      <c r="D11" s="29">
        <f>SUBTOTAL(9,D13:D15)</f>
        <v>34332.400000000001</v>
      </c>
      <c r="E11" s="30" t="str">
        <f t="shared" si="0"/>
        <v>-</v>
      </c>
      <c r="F11" s="30">
        <f t="shared" si="1"/>
        <v>0.44443236245954693</v>
      </c>
    </row>
    <row r="12" spans="1:11" x14ac:dyDescent="0.25">
      <c r="A12" s="31" t="s">
        <v>38</v>
      </c>
      <c r="B12" s="32">
        <f>SUBTOTAL(9,B13:B13)</f>
        <v>0</v>
      </c>
      <c r="C12" s="32">
        <f>SUBTOTAL(9,C13:C13)</f>
        <v>0</v>
      </c>
      <c r="D12" s="32">
        <f>SUBTOTAL(9,D13:D13)</f>
        <v>21032.400000000001</v>
      </c>
      <c r="E12" s="33" t="str">
        <f t="shared" si="0"/>
        <v>-</v>
      </c>
      <c r="F12" s="33" t="str">
        <f t="shared" si="1"/>
        <v>-</v>
      </c>
    </row>
    <row r="13" spans="1:11" x14ac:dyDescent="0.25">
      <c r="A13" s="34" t="s">
        <v>39</v>
      </c>
      <c r="B13" s="35">
        <v>0</v>
      </c>
      <c r="C13" s="35">
        <v>0</v>
      </c>
      <c r="D13" s="35">
        <v>21032.400000000001</v>
      </c>
      <c r="E13" s="36" t="str">
        <f t="shared" si="0"/>
        <v>-</v>
      </c>
      <c r="F13" s="36" t="str">
        <f t="shared" si="1"/>
        <v>-</v>
      </c>
    </row>
    <row r="14" spans="1:11" x14ac:dyDescent="0.25">
      <c r="A14" s="31" t="s">
        <v>40</v>
      </c>
      <c r="B14" s="32">
        <f>SUBTOTAL(9,B15:B15)</f>
        <v>0</v>
      </c>
      <c r="C14" s="32"/>
      <c r="D14" s="32">
        <f>SUBTOTAL(9,D15:D15)</f>
        <v>13300</v>
      </c>
      <c r="E14" s="33" t="str">
        <f t="shared" si="0"/>
        <v>-</v>
      </c>
      <c r="F14" s="33" t="str">
        <f t="shared" si="1"/>
        <v>-</v>
      </c>
    </row>
    <row r="15" spans="1:11" x14ac:dyDescent="0.25">
      <c r="A15" s="34" t="s">
        <v>41</v>
      </c>
      <c r="B15" s="35">
        <v>0</v>
      </c>
      <c r="C15" s="35">
        <v>77250</v>
      </c>
      <c r="D15" s="35">
        <v>13300</v>
      </c>
      <c r="E15" s="36" t="str">
        <f t="shared" si="0"/>
        <v>-</v>
      </c>
      <c r="F15" s="36">
        <f t="shared" si="1"/>
        <v>0.17216828478964402</v>
      </c>
    </row>
    <row r="16" spans="1:11" x14ac:dyDescent="0.25">
      <c r="A16" s="31" t="s">
        <v>40</v>
      </c>
      <c r="B16" s="32">
        <f>SUBTOTAL(9,B17:B17)</f>
        <v>3275977.15</v>
      </c>
      <c r="C16" s="32"/>
      <c r="D16" s="32">
        <f>SUBTOTAL(9,D17:D17)</f>
        <v>0</v>
      </c>
      <c r="E16" s="33">
        <f t="shared" ref="E16:E17" si="2">IF(B16&lt;&gt;0,D16/B16,"-")</f>
        <v>0</v>
      </c>
      <c r="F16" s="33" t="str">
        <f t="shared" ref="F16:F17" si="3">IF(C16&lt;&gt;0,D16/C16,"-")</f>
        <v>-</v>
      </c>
    </row>
    <row r="17" spans="1:6" x14ac:dyDescent="0.25">
      <c r="A17" s="34" t="s">
        <v>207</v>
      </c>
      <c r="B17" s="35">
        <v>3275977.15</v>
      </c>
      <c r="C17" s="35">
        <v>0</v>
      </c>
      <c r="D17" s="35">
        <v>0</v>
      </c>
      <c r="E17" s="36">
        <f t="shared" si="2"/>
        <v>0</v>
      </c>
      <c r="F17" s="36" t="str">
        <f t="shared" si="3"/>
        <v>-</v>
      </c>
    </row>
    <row r="18" spans="1:6" x14ac:dyDescent="0.25">
      <c r="A18" s="34" t="s">
        <v>208</v>
      </c>
      <c r="B18" s="35">
        <v>9236937.5</v>
      </c>
      <c r="C18" s="35">
        <v>0</v>
      </c>
      <c r="D18" s="35">
        <v>0</v>
      </c>
      <c r="E18" s="36">
        <f t="shared" ref="E18" si="4">IF(B18&lt;&gt;0,D18/B18,"-")</f>
        <v>0</v>
      </c>
      <c r="F18" s="36" t="str">
        <f t="shared" ref="F18" si="5">IF(C18&lt;&gt;0,D18/C18,"-")</f>
        <v>-</v>
      </c>
    </row>
    <row r="19" spans="1:6" x14ac:dyDescent="0.25">
      <c r="A19" s="28" t="s">
        <v>42</v>
      </c>
      <c r="B19" s="29">
        <f>SUBTOTAL(9,B21:B22)</f>
        <v>1994.99</v>
      </c>
      <c r="C19" s="29">
        <f>SUBTOTAL(9,C21:C22)</f>
        <v>7301.34</v>
      </c>
      <c r="D19" s="29">
        <f>SUBTOTAL(9,D21:D22)</f>
        <v>1839.93</v>
      </c>
      <c r="E19" s="30">
        <f t="shared" si="0"/>
        <v>0.92227529962556209</v>
      </c>
      <c r="F19" s="30">
        <f t="shared" si="1"/>
        <v>0.25199894813828694</v>
      </c>
    </row>
    <row r="20" spans="1:6" x14ac:dyDescent="0.25">
      <c r="A20" s="31" t="s">
        <v>43</v>
      </c>
      <c r="B20" s="32">
        <f>SUBTOTAL(9,B21:B22)</f>
        <v>1994.99</v>
      </c>
      <c r="C20" s="32">
        <f>SUBTOTAL(9,C21:C22)</f>
        <v>7301.34</v>
      </c>
      <c r="D20" s="32">
        <f>SUBTOTAL(9,D21:D22)</f>
        <v>1839.93</v>
      </c>
      <c r="E20" s="33">
        <f t="shared" si="0"/>
        <v>0.92227529962556209</v>
      </c>
      <c r="F20" s="33">
        <f t="shared" si="1"/>
        <v>0.25199894813828694</v>
      </c>
    </row>
    <row r="21" spans="1:6" x14ac:dyDescent="0.25">
      <c r="A21" s="34" t="s">
        <v>44</v>
      </c>
      <c r="B21" s="57">
        <v>1994.99</v>
      </c>
      <c r="C21" s="35">
        <v>7294.7</v>
      </c>
      <c r="D21" s="35">
        <v>1839.93</v>
      </c>
      <c r="E21" s="36">
        <f t="shared" si="0"/>
        <v>0.92227529962556209</v>
      </c>
      <c r="F21" s="36">
        <f t="shared" si="1"/>
        <v>0.25222833015751162</v>
      </c>
    </row>
    <row r="22" spans="1:6" x14ac:dyDescent="0.25">
      <c r="A22" s="34" t="s">
        <v>45</v>
      </c>
      <c r="B22" s="35">
        <v>0</v>
      </c>
      <c r="C22" s="35">
        <v>6.64</v>
      </c>
      <c r="D22" s="35">
        <v>0</v>
      </c>
      <c r="E22" s="36" t="str">
        <f t="shared" si="0"/>
        <v>-</v>
      </c>
      <c r="F22" s="36">
        <f t="shared" si="1"/>
        <v>0</v>
      </c>
    </row>
    <row r="23" spans="1:6" x14ac:dyDescent="0.25">
      <c r="A23" s="28" t="s">
        <v>46</v>
      </c>
      <c r="B23" s="29">
        <f>SUBTOTAL(9,B25:B25)</f>
        <v>783</v>
      </c>
      <c r="C23" s="29">
        <f>SUBTOTAL(9,C25:C25)</f>
        <v>6868.91</v>
      </c>
      <c r="D23" s="29">
        <f>SUBTOTAL(9,D25:D25)</f>
        <v>886.2</v>
      </c>
      <c r="E23" s="30">
        <f t="shared" si="0"/>
        <v>1.131800766283525</v>
      </c>
      <c r="F23" s="30">
        <f t="shared" si="1"/>
        <v>0.12901610299159547</v>
      </c>
    </row>
    <row r="24" spans="1:6" x14ac:dyDescent="0.25">
      <c r="A24" s="31" t="s">
        <v>47</v>
      </c>
      <c r="B24" s="32">
        <f>SUBTOTAL(9,B25:B25)</f>
        <v>783</v>
      </c>
      <c r="C24" s="32">
        <f>SUBTOTAL(9,C25:C25)</f>
        <v>6868.91</v>
      </c>
      <c r="D24" s="32">
        <f>SUBTOTAL(9,D25:D25)</f>
        <v>886.2</v>
      </c>
      <c r="E24" s="33">
        <f t="shared" si="0"/>
        <v>1.131800766283525</v>
      </c>
      <c r="F24" s="33">
        <f t="shared" si="1"/>
        <v>0.12901610299159547</v>
      </c>
    </row>
    <row r="25" spans="1:6" x14ac:dyDescent="0.25">
      <c r="A25" s="34" t="s">
        <v>48</v>
      </c>
      <c r="B25" s="35">
        <v>783</v>
      </c>
      <c r="C25" s="35">
        <v>6868.91</v>
      </c>
      <c r="D25" s="35">
        <v>886.2</v>
      </c>
      <c r="E25" s="36">
        <f t="shared" si="0"/>
        <v>1.131800766283525</v>
      </c>
      <c r="F25" s="36">
        <f t="shared" si="1"/>
        <v>0.12901610299159547</v>
      </c>
    </row>
    <row r="26" spans="1:6" x14ac:dyDescent="0.25">
      <c r="A26" s="28" t="s">
        <v>49</v>
      </c>
      <c r="B26" s="29">
        <f>SUBTOTAL(9,B28:B29)</f>
        <v>17917.510000000002</v>
      </c>
      <c r="C26" s="29">
        <f>SUBTOTAL(9,C28:C29)</f>
        <v>29710.21</v>
      </c>
      <c r="D26" s="29">
        <f>SUBTOTAL(9,D28:D29)</f>
        <v>16835.099999999999</v>
      </c>
      <c r="E26" s="30">
        <f t="shared" si="0"/>
        <v>0.93958926212403382</v>
      </c>
      <c r="F26" s="30">
        <f t="shared" si="1"/>
        <v>0.56664358818062877</v>
      </c>
    </row>
    <row r="27" spans="1:6" x14ac:dyDescent="0.25">
      <c r="A27" s="31" t="s">
        <v>50</v>
      </c>
      <c r="B27" s="32">
        <f>SUBTOTAL(9,B28:B29)</f>
        <v>17917.510000000002</v>
      </c>
      <c r="C27" s="32">
        <f>SUBTOTAL(9,C28:C29)</f>
        <v>29710.21</v>
      </c>
      <c r="D27" s="32">
        <f>SUBTOTAL(9,D28:D29)</f>
        <v>16835.099999999999</v>
      </c>
      <c r="E27" s="33">
        <f t="shared" si="0"/>
        <v>0.93958926212403382</v>
      </c>
      <c r="F27" s="33">
        <f t="shared" si="1"/>
        <v>0.56664358818062877</v>
      </c>
    </row>
    <row r="28" spans="1:6" x14ac:dyDescent="0.25">
      <c r="A28" s="34" t="s">
        <v>51</v>
      </c>
      <c r="B28" s="35">
        <v>614.9</v>
      </c>
      <c r="C28" s="35">
        <v>1908.08</v>
      </c>
      <c r="D28" s="35">
        <v>469.5</v>
      </c>
      <c r="E28" s="36">
        <f t="shared" si="0"/>
        <v>0.76353878679460074</v>
      </c>
      <c r="F28" s="36">
        <f t="shared" si="1"/>
        <v>0.24605886545637501</v>
      </c>
    </row>
    <row r="29" spans="1:6" x14ac:dyDescent="0.25">
      <c r="A29" s="34" t="s">
        <v>52</v>
      </c>
      <c r="B29" s="35">
        <v>17302.61</v>
      </c>
      <c r="C29" s="35">
        <v>27802.13</v>
      </c>
      <c r="D29" s="35">
        <v>16365.6</v>
      </c>
      <c r="E29" s="36">
        <f t="shared" si="0"/>
        <v>0.94584574234754182</v>
      </c>
      <c r="F29" s="36">
        <f t="shared" si="1"/>
        <v>0.58864554622253762</v>
      </c>
    </row>
    <row r="30" spans="1:6" x14ac:dyDescent="0.25">
      <c r="A30" s="28" t="s">
        <v>53</v>
      </c>
      <c r="B30" s="29">
        <f>SUBTOTAL(9,B32:B33)</f>
        <v>630009.51</v>
      </c>
      <c r="C30" s="29">
        <f>SUBTOTAL(9,C32:C33)</f>
        <v>2744356</v>
      </c>
      <c r="D30" s="29">
        <f>SUBTOTAL(9,D32:D33)</f>
        <v>879188.16999999993</v>
      </c>
      <c r="E30" s="30">
        <f t="shared" si="0"/>
        <v>1.3955157121358372</v>
      </c>
      <c r="F30" s="30">
        <f t="shared" si="1"/>
        <v>0.3203622890033217</v>
      </c>
    </row>
    <row r="31" spans="1:6" x14ac:dyDescent="0.25">
      <c r="A31" s="31" t="s">
        <v>54</v>
      </c>
      <c r="B31" s="32">
        <f>SUBTOTAL(9,B32:B33)</f>
        <v>630009.51</v>
      </c>
      <c r="C31" s="32">
        <f>SUBTOTAL(9,C32:C33)</f>
        <v>2744356</v>
      </c>
      <c r="D31" s="32">
        <f>SUBTOTAL(9,D32:D33)</f>
        <v>879188.16999999993</v>
      </c>
      <c r="E31" s="33">
        <f t="shared" si="0"/>
        <v>1.3955157121358372</v>
      </c>
      <c r="F31" s="33">
        <f t="shared" si="1"/>
        <v>0.3203622890033217</v>
      </c>
    </row>
    <row r="32" spans="1:6" x14ac:dyDescent="0.25">
      <c r="A32" s="34" t="s">
        <v>55</v>
      </c>
      <c r="B32" s="35">
        <v>627769.53</v>
      </c>
      <c r="C32" s="35">
        <v>2180842</v>
      </c>
      <c r="D32" s="35">
        <v>847329.58</v>
      </c>
      <c r="E32" s="36">
        <f t="shared" si="0"/>
        <v>1.3497462675514051</v>
      </c>
      <c r="F32" s="36">
        <f t="shared" si="1"/>
        <v>0.3885332270746803</v>
      </c>
    </row>
    <row r="33" spans="1:12" x14ac:dyDescent="0.25">
      <c r="A33" s="34" t="s">
        <v>56</v>
      </c>
      <c r="B33" s="35">
        <v>2239.98</v>
      </c>
      <c r="C33" s="35">
        <v>563514</v>
      </c>
      <c r="D33" s="35">
        <v>31858.59</v>
      </c>
      <c r="E33" s="36">
        <f t="shared" si="0"/>
        <v>14.222711809926874</v>
      </c>
      <c r="F33" s="36">
        <f t="shared" si="1"/>
        <v>5.6535578530435802E-2</v>
      </c>
    </row>
    <row r="34" spans="1:12" x14ac:dyDescent="0.25">
      <c r="A34" s="28" t="s">
        <v>57</v>
      </c>
      <c r="B34" s="29">
        <f>SUBTOTAL(9,B36:B36)</f>
        <v>0.28999999999999998</v>
      </c>
      <c r="C34" s="29">
        <f>SUBTOTAL(9,C36:C36)</f>
        <v>0.28999999999999998</v>
      </c>
      <c r="D34" s="29">
        <f>SUBTOTAL(9,D36:D36)</f>
        <v>0</v>
      </c>
      <c r="E34" s="30">
        <f t="shared" si="0"/>
        <v>0</v>
      </c>
      <c r="F34" s="30">
        <f t="shared" si="1"/>
        <v>0</v>
      </c>
    </row>
    <row r="35" spans="1:12" x14ac:dyDescent="0.25">
      <c r="A35" s="31" t="s">
        <v>58</v>
      </c>
      <c r="B35" s="32">
        <f>SUBTOTAL(9,B36:B36)</f>
        <v>0.28999999999999998</v>
      </c>
      <c r="C35" s="32">
        <f>SUBTOTAL(9,C36:C36)</f>
        <v>0.28999999999999998</v>
      </c>
      <c r="D35" s="32">
        <f>SUBTOTAL(9,D36:D36)</f>
        <v>0</v>
      </c>
      <c r="E35" s="33">
        <f t="shared" si="0"/>
        <v>0</v>
      </c>
      <c r="F35" s="33">
        <f t="shared" si="1"/>
        <v>0</v>
      </c>
    </row>
    <row r="36" spans="1:12" x14ac:dyDescent="0.25">
      <c r="A36" s="34" t="s">
        <v>59</v>
      </c>
      <c r="B36" s="35">
        <v>0.28999999999999998</v>
      </c>
      <c r="C36" s="35">
        <v>0.28999999999999998</v>
      </c>
      <c r="D36" s="35">
        <v>0</v>
      </c>
      <c r="E36" s="36">
        <f t="shared" si="0"/>
        <v>0</v>
      </c>
      <c r="F36" s="36">
        <f t="shared" si="1"/>
        <v>0</v>
      </c>
    </row>
    <row r="37" spans="1:12" ht="20.100000000000001" customHeight="1" x14ac:dyDescent="0.25">
      <c r="A37" s="37" t="s">
        <v>60</v>
      </c>
      <c r="B37" s="38">
        <f>IFERROR(SUBTOTAL(9,B10:B36),0)</f>
        <v>13163619.949999999</v>
      </c>
      <c r="C37" s="38">
        <v>2865486.75</v>
      </c>
      <c r="D37" s="38">
        <f>IFERROR(SUBTOTAL(9,D10:D36),0)</f>
        <v>933081.79999999993</v>
      </c>
      <c r="E37" s="39">
        <f>IF(B37&lt;&gt;0,D37/B37,"-")</f>
        <v>7.0883374295533347E-2</v>
      </c>
      <c r="F37" s="39">
        <f t="shared" si="1"/>
        <v>0.32562767913688656</v>
      </c>
    </row>
    <row r="38" spans="1:12" x14ac:dyDescent="0.25">
      <c r="A38" s="11"/>
      <c r="B38" s="11"/>
      <c r="C38" s="11"/>
      <c r="D38" s="11"/>
      <c r="E38" s="11"/>
      <c r="F38" s="11"/>
    </row>
    <row r="39" spans="1:12" x14ac:dyDescent="0.25">
      <c r="A39" s="11"/>
      <c r="B39" s="11"/>
      <c r="C39" s="11"/>
      <c r="D39" s="11"/>
      <c r="E39" s="11"/>
      <c r="F39" s="11"/>
    </row>
    <row r="40" spans="1:12" s="7" customFormat="1" ht="24.95" customHeight="1" x14ac:dyDescent="0.25">
      <c r="A40" s="8" t="s">
        <v>61</v>
      </c>
      <c r="B40" s="9"/>
      <c r="C40" s="9"/>
      <c r="D40" s="9"/>
      <c r="E40" s="9"/>
      <c r="F40" s="9"/>
    </row>
    <row r="41" spans="1:12" ht="57.6" customHeight="1" x14ac:dyDescent="0.25">
      <c r="A41" s="40" t="s">
        <v>29</v>
      </c>
      <c r="B41" s="10" t="s">
        <v>5</v>
      </c>
      <c r="C41" s="10" t="s">
        <v>6</v>
      </c>
      <c r="D41" s="10" t="s">
        <v>7</v>
      </c>
      <c r="E41" s="10" t="s">
        <v>8</v>
      </c>
      <c r="F41" s="10" t="s">
        <v>9</v>
      </c>
    </row>
    <row r="42" spans="1:12" s="11" customFormat="1" ht="15.95" customHeight="1" x14ac:dyDescent="0.25">
      <c r="A42" s="12" t="s">
        <v>10</v>
      </c>
      <c r="B42" s="12">
        <f>COLUMN()</f>
        <v>2</v>
      </c>
      <c r="C42" s="12">
        <v>3</v>
      </c>
      <c r="D42" s="12">
        <f>COLUMN()</f>
        <v>4</v>
      </c>
      <c r="E42" s="12" t="str">
        <f>_xlfn.CONCAT(TEXT(COLUMN(),"@")," (",TEXT(D42,"@")," / ",TEXT(B42,"@"),")")</f>
        <v>5 (4 / 2)</v>
      </c>
      <c r="F42" s="12" t="str">
        <f>_xlfn.CONCAT(TEXT(COLUMN(),"@")," (",TEXT(D42,"@")," / ",TEXT(C42,"@"),")")</f>
        <v>6 (4 / 3)</v>
      </c>
    </row>
    <row r="43" spans="1:12" x14ac:dyDescent="0.25">
      <c r="A43" s="25" t="s">
        <v>14</v>
      </c>
      <c r="B43" s="26">
        <f>SUBTOTAL(9,B44:B87)</f>
        <v>859025.10000000009</v>
      </c>
      <c r="C43" s="26">
        <f>SUBTOTAL(9,C46:C87)</f>
        <v>2695821.35</v>
      </c>
      <c r="D43" s="26">
        <f>SUBTOTAL(9,D46:D87)</f>
        <v>1172390.7800000003</v>
      </c>
      <c r="E43" s="27">
        <f t="shared" ref="E43:E74" si="6">IF(B43&lt;&gt;0,D43/B43,"-")</f>
        <v>1.3647922278406068</v>
      </c>
      <c r="F43" s="27">
        <f t="shared" ref="F43:F74" si="7">IF(C43&lt;&gt;0,D43/C43,"-")</f>
        <v>0.43489186700001475</v>
      </c>
      <c r="I43" s="61"/>
      <c r="J43" s="61"/>
      <c r="K43" s="61"/>
      <c r="L43" s="61"/>
    </row>
    <row r="44" spans="1:12" x14ac:dyDescent="0.25">
      <c r="A44" s="28" t="s">
        <v>62</v>
      </c>
      <c r="B44" s="29">
        <f>SUBTOTAL(9,B46:B52)</f>
        <v>407520.77999999997</v>
      </c>
      <c r="C44" s="29">
        <f>SUBTOTAL(9,C46:C52)</f>
        <v>954933.91</v>
      </c>
      <c r="D44" s="29">
        <f>SUBTOTAL(9,D46:D52)</f>
        <v>572864.27</v>
      </c>
      <c r="E44" s="30">
        <f t="shared" si="6"/>
        <v>1.4057302059541603</v>
      </c>
      <c r="F44" s="30">
        <f t="shared" si="7"/>
        <v>0.59989938989599811</v>
      </c>
    </row>
    <row r="45" spans="1:12" x14ac:dyDescent="0.25">
      <c r="A45" s="31" t="s">
        <v>63</v>
      </c>
      <c r="B45" s="32">
        <f>SUBTOTAL(9,B46:B48)</f>
        <v>334788.50999999995</v>
      </c>
      <c r="C45" s="32">
        <f>SUBTOTAL(9,C46:C48)</f>
        <v>781211</v>
      </c>
      <c r="D45" s="32">
        <f>SUBTOTAL(9,D46:D48)</f>
        <v>475718.77</v>
      </c>
      <c r="E45" s="33">
        <f t="shared" si="6"/>
        <v>1.4209530966280774</v>
      </c>
      <c r="F45" s="33">
        <f t="shared" si="7"/>
        <v>0.60895042440518632</v>
      </c>
    </row>
    <row r="46" spans="1:12" x14ac:dyDescent="0.25">
      <c r="A46" s="34" t="s">
        <v>64</v>
      </c>
      <c r="B46" s="35">
        <v>333045.59999999998</v>
      </c>
      <c r="C46" s="35">
        <v>775925</v>
      </c>
      <c r="D46" s="35">
        <v>474034.39</v>
      </c>
      <c r="E46" s="36">
        <f t="shared" si="6"/>
        <v>1.4233317900011291</v>
      </c>
      <c r="F46" s="36">
        <f t="shared" si="7"/>
        <v>0.61092810516480334</v>
      </c>
    </row>
    <row r="47" spans="1:12" x14ac:dyDescent="0.25">
      <c r="A47" s="34" t="s">
        <v>65</v>
      </c>
      <c r="B47" s="35">
        <v>1559.74</v>
      </c>
      <c r="C47" s="35">
        <v>4480</v>
      </c>
      <c r="D47" s="35">
        <v>1684.38</v>
      </c>
      <c r="E47" s="36">
        <f t="shared" si="6"/>
        <v>1.0799107543564954</v>
      </c>
      <c r="F47" s="36">
        <f t="shared" si="7"/>
        <v>0.37597767857142861</v>
      </c>
    </row>
    <row r="48" spans="1:12" x14ac:dyDescent="0.25">
      <c r="A48" s="34" t="s">
        <v>66</v>
      </c>
      <c r="B48" s="35">
        <v>183.17</v>
      </c>
      <c r="C48" s="35">
        <v>806</v>
      </c>
      <c r="D48" s="35">
        <v>0</v>
      </c>
      <c r="E48" s="36">
        <f t="shared" si="6"/>
        <v>0</v>
      </c>
      <c r="F48" s="36">
        <f t="shared" si="7"/>
        <v>0</v>
      </c>
    </row>
    <row r="49" spans="1:6" x14ac:dyDescent="0.25">
      <c r="A49" s="31" t="s">
        <v>67</v>
      </c>
      <c r="B49" s="32">
        <f>SUBTOTAL(9,B50:B50)</f>
        <v>17325.75</v>
      </c>
      <c r="C49" s="32">
        <f>SUBTOTAL(9,C50:C50)</f>
        <v>31288.91</v>
      </c>
      <c r="D49" s="32">
        <f>SUBTOTAL(9,D50:D50)</f>
        <v>20268.8</v>
      </c>
      <c r="E49" s="33">
        <f t="shared" si="6"/>
        <v>1.1698656623811379</v>
      </c>
      <c r="F49" s="33">
        <f t="shared" si="7"/>
        <v>0.6477950174678504</v>
      </c>
    </row>
    <row r="50" spans="1:6" x14ac:dyDescent="0.25">
      <c r="A50" s="34" t="s">
        <v>68</v>
      </c>
      <c r="B50" s="35">
        <v>17325.75</v>
      </c>
      <c r="C50" s="35">
        <v>31288.91</v>
      </c>
      <c r="D50" s="35">
        <v>20268.8</v>
      </c>
      <c r="E50" s="36">
        <f t="shared" si="6"/>
        <v>1.1698656623811379</v>
      </c>
      <c r="F50" s="36">
        <f t="shared" si="7"/>
        <v>0.6477950174678504</v>
      </c>
    </row>
    <row r="51" spans="1:6" x14ac:dyDescent="0.25">
      <c r="A51" s="31" t="s">
        <v>69</v>
      </c>
      <c r="B51" s="32">
        <f>SUBTOTAL(9,B52:B52)</f>
        <v>55406.52</v>
      </c>
      <c r="C51" s="32">
        <f>SUBTOTAL(9,C52:C52)</f>
        <v>142434</v>
      </c>
      <c r="D51" s="32">
        <f>SUBTOTAL(9,D52:D52)</f>
        <v>76876.7</v>
      </c>
      <c r="E51" s="33">
        <f t="shared" si="6"/>
        <v>1.3875027704320719</v>
      </c>
      <c r="F51" s="33">
        <f t="shared" si="7"/>
        <v>0.53973559683783368</v>
      </c>
    </row>
    <row r="52" spans="1:6" x14ac:dyDescent="0.25">
      <c r="A52" s="34" t="s">
        <v>70</v>
      </c>
      <c r="B52" s="35">
        <v>55406.52</v>
      </c>
      <c r="C52" s="35">
        <v>142434</v>
      </c>
      <c r="D52" s="35">
        <v>76876.7</v>
      </c>
      <c r="E52" s="36">
        <f t="shared" si="6"/>
        <v>1.3875027704320719</v>
      </c>
      <c r="F52" s="36">
        <f t="shared" si="7"/>
        <v>0.53973559683783368</v>
      </c>
    </row>
    <row r="53" spans="1:6" x14ac:dyDescent="0.25">
      <c r="A53" s="28" t="s">
        <v>71</v>
      </c>
      <c r="B53" s="29">
        <f>SUBTOTAL(9,B55:B81)</f>
        <v>451140.43000000005</v>
      </c>
      <c r="C53" s="29">
        <f>SUBTOTAL(9,C55:C81)</f>
        <v>1739842.89</v>
      </c>
      <c r="D53" s="29">
        <f>SUBTOTAL(9,D55:D81)</f>
        <v>598991.24</v>
      </c>
      <c r="E53" s="30">
        <f t="shared" si="6"/>
        <v>1.3277268011647725</v>
      </c>
      <c r="F53" s="30">
        <f t="shared" si="7"/>
        <v>0.3442789250930583</v>
      </c>
    </row>
    <row r="54" spans="1:6" x14ac:dyDescent="0.25">
      <c r="A54" s="31" t="s">
        <v>72</v>
      </c>
      <c r="B54" s="32">
        <f>SUBTOTAL(9,B55:B58)</f>
        <v>11431.98</v>
      </c>
      <c r="C54" s="32">
        <f>SUBTOTAL(9,C55:C58)</f>
        <v>37244</v>
      </c>
      <c r="D54" s="32">
        <f>SUBTOTAL(9,D55:D58)</f>
        <v>10665.76</v>
      </c>
      <c r="E54" s="33">
        <f t="shared" si="6"/>
        <v>0.93297573998554939</v>
      </c>
      <c r="F54" s="33">
        <f t="shared" si="7"/>
        <v>0.2863752550746429</v>
      </c>
    </row>
    <row r="55" spans="1:6" x14ac:dyDescent="0.25">
      <c r="A55" s="34" t="s">
        <v>73</v>
      </c>
      <c r="B55" s="35">
        <v>1416.66</v>
      </c>
      <c r="C55" s="35">
        <v>17230</v>
      </c>
      <c r="D55" s="35">
        <v>131.19999999999999</v>
      </c>
      <c r="E55" s="36">
        <f t="shared" si="6"/>
        <v>9.2612200528002467E-2</v>
      </c>
      <c r="F55" s="36">
        <f t="shared" si="7"/>
        <v>7.614625652930934E-3</v>
      </c>
    </row>
    <row r="56" spans="1:6" x14ac:dyDescent="0.25">
      <c r="A56" s="34" t="s">
        <v>74</v>
      </c>
      <c r="B56" s="35">
        <v>9423.15</v>
      </c>
      <c r="C56" s="35">
        <v>19000</v>
      </c>
      <c r="D56" s="35">
        <v>10238.06</v>
      </c>
      <c r="E56" s="36">
        <f t="shared" si="6"/>
        <v>1.0864795742400364</v>
      </c>
      <c r="F56" s="36">
        <f t="shared" si="7"/>
        <v>0.53884526315789472</v>
      </c>
    </row>
    <row r="57" spans="1:6" x14ac:dyDescent="0.25">
      <c r="A57" s="34" t="s">
        <v>75</v>
      </c>
      <c r="B57" s="35">
        <v>465.17</v>
      </c>
      <c r="C57" s="35">
        <v>664</v>
      </c>
      <c r="D57" s="35">
        <v>187.5</v>
      </c>
      <c r="E57" s="36">
        <f t="shared" si="6"/>
        <v>0.40307844443966723</v>
      </c>
      <c r="F57" s="36">
        <f t="shared" si="7"/>
        <v>0.28237951807228917</v>
      </c>
    </row>
    <row r="58" spans="1:6" x14ac:dyDescent="0.25">
      <c r="A58" s="34" t="s">
        <v>76</v>
      </c>
      <c r="B58" s="35">
        <v>127</v>
      </c>
      <c r="C58" s="35">
        <v>350</v>
      </c>
      <c r="D58" s="35">
        <v>109</v>
      </c>
      <c r="E58" s="36">
        <f t="shared" si="6"/>
        <v>0.8582677165354331</v>
      </c>
      <c r="F58" s="36">
        <f t="shared" si="7"/>
        <v>0.31142857142857144</v>
      </c>
    </row>
    <row r="59" spans="1:6" x14ac:dyDescent="0.25">
      <c r="A59" s="31" t="s">
        <v>77</v>
      </c>
      <c r="B59" s="32">
        <f>SUBTOTAL(9,B60:B65)</f>
        <v>31021.070000000003</v>
      </c>
      <c r="C59" s="32">
        <f>SUBTOTAL(9,C60:C65)</f>
        <v>213739.49999999997</v>
      </c>
      <c r="D59" s="32">
        <f>SUBTOTAL(9,D60:D65)</f>
        <v>51820.210000000006</v>
      </c>
      <c r="E59" s="33">
        <f t="shared" si="6"/>
        <v>1.6704842869701142</v>
      </c>
      <c r="F59" s="33">
        <f t="shared" si="7"/>
        <v>0.24244564060456777</v>
      </c>
    </row>
    <row r="60" spans="1:6" x14ac:dyDescent="0.25">
      <c r="A60" s="34" t="s">
        <v>78</v>
      </c>
      <c r="B60" s="35">
        <v>6952.31</v>
      </c>
      <c r="C60" s="35">
        <v>56422.080000000002</v>
      </c>
      <c r="D60" s="35">
        <v>13942.2</v>
      </c>
      <c r="E60" s="36">
        <f t="shared" si="6"/>
        <v>2.0054053976304278</v>
      </c>
      <c r="F60" s="36">
        <f t="shared" si="7"/>
        <v>0.24710538852874619</v>
      </c>
    </row>
    <row r="61" spans="1:6" x14ac:dyDescent="0.25">
      <c r="A61" s="34" t="s">
        <v>79</v>
      </c>
      <c r="B61" s="35">
        <v>2650</v>
      </c>
      <c r="C61" s="35">
        <v>25037.54</v>
      </c>
      <c r="D61" s="35">
        <v>4161</v>
      </c>
      <c r="E61" s="36">
        <f t="shared" si="6"/>
        <v>1.570188679245283</v>
      </c>
      <c r="F61" s="36">
        <f t="shared" si="7"/>
        <v>0.16619044842264855</v>
      </c>
    </row>
    <row r="62" spans="1:6" x14ac:dyDescent="0.25">
      <c r="A62" s="34" t="s">
        <v>80</v>
      </c>
      <c r="B62" s="35">
        <v>19575.88</v>
      </c>
      <c r="C62" s="35">
        <v>100053.09</v>
      </c>
      <c r="D62" s="35">
        <v>29177.65</v>
      </c>
      <c r="E62" s="36">
        <f t="shared" si="6"/>
        <v>1.4904898272772411</v>
      </c>
      <c r="F62" s="36">
        <f t="shared" si="7"/>
        <v>0.29162167805112266</v>
      </c>
    </row>
    <row r="63" spans="1:6" x14ac:dyDescent="0.25">
      <c r="A63" s="34" t="s">
        <v>81</v>
      </c>
      <c r="B63" s="35">
        <v>1495.8</v>
      </c>
      <c r="C63" s="35">
        <v>25044</v>
      </c>
      <c r="D63" s="35">
        <v>4434.3900000000003</v>
      </c>
      <c r="E63" s="36">
        <f t="shared" si="6"/>
        <v>2.9645607701564383</v>
      </c>
      <c r="F63" s="36">
        <f t="shared" si="7"/>
        <v>0.17706396741734548</v>
      </c>
    </row>
    <row r="64" spans="1:6" x14ac:dyDescent="0.25">
      <c r="A64" s="34" t="s">
        <v>82</v>
      </c>
      <c r="B64" s="35">
        <v>347.08</v>
      </c>
      <c r="C64" s="35">
        <v>6751.52</v>
      </c>
      <c r="D64" s="35">
        <v>104.97</v>
      </c>
      <c r="E64" s="36">
        <f t="shared" si="6"/>
        <v>0.30243747839114904</v>
      </c>
      <c r="F64" s="36">
        <f t="shared" si="7"/>
        <v>1.5547610019669644E-2</v>
      </c>
    </row>
    <row r="65" spans="1:6" x14ac:dyDescent="0.25">
      <c r="A65" s="34" t="s">
        <v>83</v>
      </c>
      <c r="B65" s="35">
        <v>0</v>
      </c>
      <c r="C65" s="35">
        <v>431.27</v>
      </c>
      <c r="D65" s="35">
        <v>0</v>
      </c>
      <c r="E65" s="36" t="str">
        <f t="shared" si="6"/>
        <v>-</v>
      </c>
      <c r="F65" s="36">
        <f t="shared" si="7"/>
        <v>0</v>
      </c>
    </row>
    <row r="66" spans="1:6" x14ac:dyDescent="0.25">
      <c r="A66" s="31" t="s">
        <v>84</v>
      </c>
      <c r="B66" s="32">
        <f>SUBTOTAL(9,B67:B75)</f>
        <v>400088.3</v>
      </c>
      <c r="C66" s="32">
        <f>SUBTOTAL(9,C67:C75)</f>
        <v>1465718.8599999999</v>
      </c>
      <c r="D66" s="32">
        <f>SUBTOTAL(9,D67:D75)</f>
        <v>525545.94999999995</v>
      </c>
      <c r="E66" s="33">
        <f t="shared" si="6"/>
        <v>1.3135749033400876</v>
      </c>
      <c r="F66" s="33">
        <f t="shared" si="7"/>
        <v>0.35855849599970352</v>
      </c>
    </row>
    <row r="67" spans="1:6" x14ac:dyDescent="0.25">
      <c r="A67" s="34" t="s">
        <v>85</v>
      </c>
      <c r="B67" s="35">
        <v>3273.71</v>
      </c>
      <c r="C67" s="35">
        <v>9864.91</v>
      </c>
      <c r="D67" s="35">
        <v>32689.53</v>
      </c>
      <c r="E67" s="36">
        <f t="shared" si="6"/>
        <v>9.9854690855329267</v>
      </c>
      <c r="F67" s="36">
        <f t="shared" si="7"/>
        <v>3.3137180166874303</v>
      </c>
    </row>
    <row r="68" spans="1:6" x14ac:dyDescent="0.25">
      <c r="A68" s="34" t="s">
        <v>86</v>
      </c>
      <c r="B68" s="35">
        <v>1543.89</v>
      </c>
      <c r="C68" s="35">
        <v>54735.45</v>
      </c>
      <c r="D68" s="35">
        <v>26258.68</v>
      </c>
      <c r="E68" s="36">
        <f t="shared" si="6"/>
        <v>17.008128817467565</v>
      </c>
      <c r="F68" s="36">
        <f t="shared" si="7"/>
        <v>0.47973808564650516</v>
      </c>
    </row>
    <row r="69" spans="1:6" x14ac:dyDescent="0.25">
      <c r="A69" s="34" t="s">
        <v>87</v>
      </c>
      <c r="B69" s="35">
        <v>82.96</v>
      </c>
      <c r="C69" s="35">
        <v>18641</v>
      </c>
      <c r="D69" s="35">
        <v>1221.55</v>
      </c>
      <c r="E69" s="36">
        <f t="shared" si="6"/>
        <v>14.72456605593057</v>
      </c>
      <c r="F69" s="36">
        <f t="shared" si="7"/>
        <v>6.5530282710155027E-2</v>
      </c>
    </row>
    <row r="70" spans="1:6" x14ac:dyDescent="0.25">
      <c r="A70" s="34" t="s">
        <v>88</v>
      </c>
      <c r="B70" s="35">
        <v>2165.3200000000002</v>
      </c>
      <c r="C70" s="35">
        <v>9411.880000000001</v>
      </c>
      <c r="D70" s="35">
        <v>1923.9</v>
      </c>
      <c r="E70" s="36">
        <f t="shared" si="6"/>
        <v>0.88850608686014076</v>
      </c>
      <c r="F70" s="36">
        <f t="shared" si="7"/>
        <v>0.2044118709545808</v>
      </c>
    </row>
    <row r="71" spans="1:6" x14ac:dyDescent="0.25">
      <c r="A71" s="34" t="s">
        <v>89</v>
      </c>
      <c r="B71" s="35">
        <v>43405.81</v>
      </c>
      <c r="C71" s="35">
        <v>100118</v>
      </c>
      <c r="D71" s="35">
        <v>43578.45</v>
      </c>
      <c r="E71" s="36">
        <f t="shared" si="6"/>
        <v>1.0039773477329417</v>
      </c>
      <c r="F71" s="36">
        <f t="shared" si="7"/>
        <v>0.43527088036117378</v>
      </c>
    </row>
    <row r="72" spans="1:6" x14ac:dyDescent="0.25">
      <c r="A72" s="34" t="s">
        <v>90</v>
      </c>
      <c r="B72" s="35">
        <v>0</v>
      </c>
      <c r="C72" s="35">
        <v>5255</v>
      </c>
      <c r="D72" s="35">
        <v>3840</v>
      </c>
      <c r="E72" s="36" t="str">
        <f t="shared" si="6"/>
        <v>-</v>
      </c>
      <c r="F72" s="36">
        <f t="shared" si="7"/>
        <v>0.730732635585157</v>
      </c>
    </row>
    <row r="73" spans="1:6" x14ac:dyDescent="0.25">
      <c r="A73" s="34" t="s">
        <v>91</v>
      </c>
      <c r="B73" s="35">
        <v>222362.41</v>
      </c>
      <c r="C73" s="35">
        <v>859173.01</v>
      </c>
      <c r="D73" s="35">
        <v>261570.05</v>
      </c>
      <c r="E73" s="36">
        <f t="shared" si="6"/>
        <v>1.1763231474240632</v>
      </c>
      <c r="F73" s="36">
        <f t="shared" si="7"/>
        <v>0.30444397921671212</v>
      </c>
    </row>
    <row r="74" spans="1:6" x14ac:dyDescent="0.25">
      <c r="A74" s="34" t="s">
        <v>92</v>
      </c>
      <c r="B74" s="35">
        <v>11513.88</v>
      </c>
      <c r="C74" s="35">
        <v>24407.72</v>
      </c>
      <c r="D74" s="35">
        <v>11717.05</v>
      </c>
      <c r="E74" s="36">
        <f t="shared" si="6"/>
        <v>1.0176456589785545</v>
      </c>
      <c r="F74" s="36">
        <f t="shared" si="7"/>
        <v>0.48005508093340954</v>
      </c>
    </row>
    <row r="75" spans="1:6" x14ac:dyDescent="0.25">
      <c r="A75" s="34" t="s">
        <v>93</v>
      </c>
      <c r="B75" s="35">
        <v>115740.32</v>
      </c>
      <c r="C75" s="35">
        <v>384111.89</v>
      </c>
      <c r="D75" s="35">
        <v>142746.74</v>
      </c>
      <c r="E75" s="36">
        <f t="shared" ref="E75:E104" si="8">IF(B75&lt;&gt;0,D75/B75,"-")</f>
        <v>1.2333363170241796</v>
      </c>
      <c r="F75" s="36">
        <f t="shared" ref="F75:F104" si="9">IF(C75&lt;&gt;0,D75/C75,"-")</f>
        <v>0.37162801703430731</v>
      </c>
    </row>
    <row r="76" spans="1:6" x14ac:dyDescent="0.25">
      <c r="A76" s="31" t="s">
        <v>94</v>
      </c>
      <c r="B76" s="32">
        <f>SUBTOTAL(9,B77:B81)</f>
        <v>8599.08</v>
      </c>
      <c r="C76" s="32">
        <f>SUBTOTAL(9,C77:C81)</f>
        <v>23140.53</v>
      </c>
      <c r="D76" s="32">
        <f>SUBTOTAL(9,D77:D81)</f>
        <v>10959.320000000002</v>
      </c>
      <c r="E76" s="33">
        <f t="shared" si="8"/>
        <v>1.2744758741632827</v>
      </c>
      <c r="F76" s="33">
        <f t="shared" si="9"/>
        <v>0.47359848715651726</v>
      </c>
    </row>
    <row r="77" spans="1:6" x14ac:dyDescent="0.25">
      <c r="A77" s="34" t="s">
        <v>95</v>
      </c>
      <c r="B77" s="35">
        <v>5398.39</v>
      </c>
      <c r="C77" s="35">
        <v>16927.689999999999</v>
      </c>
      <c r="D77" s="35">
        <v>6562.06</v>
      </c>
      <c r="E77" s="36">
        <f t="shared" si="8"/>
        <v>1.2155587128755054</v>
      </c>
      <c r="F77" s="36">
        <f t="shared" si="9"/>
        <v>0.38765242038340736</v>
      </c>
    </row>
    <row r="78" spans="1:6" x14ac:dyDescent="0.25">
      <c r="A78" s="34" t="s">
        <v>96</v>
      </c>
      <c r="B78" s="35">
        <v>1411.82</v>
      </c>
      <c r="C78" s="35">
        <v>2445.21</v>
      </c>
      <c r="D78" s="35">
        <v>2287.15</v>
      </c>
      <c r="E78" s="36">
        <f t="shared" si="8"/>
        <v>1.6200011332889463</v>
      </c>
      <c r="F78" s="36">
        <f t="shared" si="9"/>
        <v>0.93535933519002457</v>
      </c>
    </row>
    <row r="79" spans="1:6" x14ac:dyDescent="0.25">
      <c r="A79" s="34" t="s">
        <v>97</v>
      </c>
      <c r="B79" s="35">
        <v>465</v>
      </c>
      <c r="C79" s="35">
        <v>759.09</v>
      </c>
      <c r="D79" s="35">
        <v>485</v>
      </c>
      <c r="E79" s="36">
        <f t="shared" si="8"/>
        <v>1.043010752688172</v>
      </c>
      <c r="F79" s="36">
        <f t="shared" si="9"/>
        <v>0.63892292086577351</v>
      </c>
    </row>
    <row r="80" spans="1:6" x14ac:dyDescent="0.25">
      <c r="A80" s="34" t="s">
        <v>98</v>
      </c>
      <c r="B80" s="35">
        <v>1323.87</v>
      </c>
      <c r="C80" s="35">
        <v>2875.54</v>
      </c>
      <c r="D80" s="35">
        <v>1625.11</v>
      </c>
      <c r="E80" s="36">
        <f t="shared" si="8"/>
        <v>1.227545000642057</v>
      </c>
      <c r="F80" s="36">
        <f t="shared" si="9"/>
        <v>0.56514950235434036</v>
      </c>
    </row>
    <row r="81" spans="1:9" x14ac:dyDescent="0.25">
      <c r="A81" s="34" t="s">
        <v>99</v>
      </c>
      <c r="B81" s="35">
        <v>0</v>
      </c>
      <c r="C81" s="35">
        <v>133</v>
      </c>
      <c r="D81" s="35">
        <v>0</v>
      </c>
      <c r="E81" s="36" t="str">
        <f t="shared" si="8"/>
        <v>-</v>
      </c>
      <c r="F81" s="36">
        <f t="shared" si="9"/>
        <v>0</v>
      </c>
    </row>
    <row r="82" spans="1:9" x14ac:dyDescent="0.25">
      <c r="A82" s="28" t="s">
        <v>100</v>
      </c>
      <c r="B82" s="29">
        <f>SUBTOTAL(9,B84:B87)</f>
        <v>363.89</v>
      </c>
      <c r="C82" s="29">
        <f>SUBTOTAL(9,C84:C87)</f>
        <v>1044.5500000000002</v>
      </c>
      <c r="D82" s="29">
        <f>SUBTOTAL(9,D84:D87)</f>
        <v>535.27</v>
      </c>
      <c r="E82" s="30">
        <f t="shared" si="8"/>
        <v>1.4709665008656463</v>
      </c>
      <c r="F82" s="30">
        <f t="shared" si="9"/>
        <v>0.51244076396534377</v>
      </c>
    </row>
    <row r="83" spans="1:9" x14ac:dyDescent="0.25">
      <c r="A83" s="31" t="s">
        <v>101</v>
      </c>
      <c r="B83" s="32">
        <f>SUBTOTAL(9,B84:B87)</f>
        <v>363.89</v>
      </c>
      <c r="C83" s="32">
        <f>SUBTOTAL(9,C84:C87)</f>
        <v>1044.5500000000002</v>
      </c>
      <c r="D83" s="32">
        <f>SUBTOTAL(9,D84:D87)</f>
        <v>535.27</v>
      </c>
      <c r="E83" s="33">
        <f t="shared" si="8"/>
        <v>1.4709665008656463</v>
      </c>
      <c r="F83" s="33">
        <f t="shared" si="9"/>
        <v>0.51244076396534377</v>
      </c>
    </row>
    <row r="84" spans="1:9" x14ac:dyDescent="0.25">
      <c r="A84" s="34" t="s">
        <v>102</v>
      </c>
      <c r="B84" s="35">
        <v>363.89</v>
      </c>
      <c r="C84" s="35">
        <v>960.54</v>
      </c>
      <c r="D84" s="35">
        <v>535.27</v>
      </c>
      <c r="E84" s="36">
        <f t="shared" si="8"/>
        <v>1.4709665008656463</v>
      </c>
      <c r="F84" s="36">
        <f t="shared" si="9"/>
        <v>0.55725945822141709</v>
      </c>
    </row>
    <row r="85" spans="1:9" x14ac:dyDescent="0.25">
      <c r="A85" s="34" t="s">
        <v>103</v>
      </c>
      <c r="B85" s="35">
        <v>0</v>
      </c>
      <c r="C85" s="35">
        <v>53.09</v>
      </c>
      <c r="D85" s="35">
        <v>0</v>
      </c>
      <c r="E85" s="36" t="str">
        <f t="shared" si="8"/>
        <v>-</v>
      </c>
      <c r="F85" s="36">
        <f t="shared" si="9"/>
        <v>0</v>
      </c>
    </row>
    <row r="86" spans="1:9" x14ac:dyDescent="0.25">
      <c r="A86" s="34" t="s">
        <v>104</v>
      </c>
      <c r="B86" s="35">
        <v>0</v>
      </c>
      <c r="C86" s="35">
        <v>28.27</v>
      </c>
      <c r="D86" s="35">
        <v>0</v>
      </c>
      <c r="E86" s="36" t="str">
        <f t="shared" si="8"/>
        <v>-</v>
      </c>
      <c r="F86" s="36">
        <f t="shared" si="9"/>
        <v>0</v>
      </c>
    </row>
    <row r="87" spans="1:9" x14ac:dyDescent="0.25">
      <c r="A87" s="34" t="s">
        <v>105</v>
      </c>
      <c r="B87" s="35">
        <v>0</v>
      </c>
      <c r="C87" s="35">
        <v>2.65</v>
      </c>
      <c r="D87" s="35">
        <v>0</v>
      </c>
      <c r="E87" s="36" t="str">
        <f t="shared" si="8"/>
        <v>-</v>
      </c>
      <c r="F87" s="36">
        <f t="shared" si="9"/>
        <v>0</v>
      </c>
    </row>
    <row r="88" spans="1:9" x14ac:dyDescent="0.25">
      <c r="A88" s="25" t="s">
        <v>15</v>
      </c>
      <c r="B88" s="26">
        <f>SUBTOTAL(9,B91:B104)</f>
        <v>3068577.62</v>
      </c>
      <c r="C88" s="26">
        <f>SUBTOTAL(9,C91:C104)</f>
        <v>9326936.9199999999</v>
      </c>
      <c r="D88" s="26">
        <f>SUBTOTAL(9,D91:D104)</f>
        <v>1056598.02</v>
      </c>
      <c r="E88" s="27">
        <f t="shared" si="8"/>
        <v>0.34432826893914453</v>
      </c>
      <c r="F88" s="27">
        <f t="shared" si="9"/>
        <v>0.11328456802729187</v>
      </c>
    </row>
    <row r="89" spans="1:9" x14ac:dyDescent="0.25">
      <c r="A89" s="28" t="s">
        <v>106</v>
      </c>
      <c r="B89" s="29">
        <f>SUBTOTAL(9,B91:B93)</f>
        <v>2655017.41</v>
      </c>
      <c r="C89" s="29">
        <f>SUBTOTAL(9,C91:C93)</f>
        <v>4826437</v>
      </c>
      <c r="D89" s="29">
        <f>SUBTOTAL(9,D91:D93)</f>
        <v>817472.48</v>
      </c>
      <c r="E89" s="30">
        <f t="shared" si="8"/>
        <v>0.30789722015419851</v>
      </c>
      <c r="F89" s="30">
        <f t="shared" si="9"/>
        <v>0.16937390460084736</v>
      </c>
    </row>
    <row r="90" spans="1:9" x14ac:dyDescent="0.25">
      <c r="A90" s="31" t="s">
        <v>107</v>
      </c>
      <c r="B90" s="32">
        <f>SUBTOTAL(9,B91:B93)</f>
        <v>2655017.41</v>
      </c>
      <c r="C90" s="32">
        <f>SUBTOTAL(9,C91:C93)</f>
        <v>4826437</v>
      </c>
      <c r="D90" s="32">
        <f>SUBTOTAL(9,D91:D93)</f>
        <v>817472.48</v>
      </c>
      <c r="E90" s="33">
        <f t="shared" si="8"/>
        <v>0.30789722015419851</v>
      </c>
      <c r="F90" s="33">
        <f t="shared" si="9"/>
        <v>0.16937390460084736</v>
      </c>
    </row>
    <row r="91" spans="1:9" x14ac:dyDescent="0.25">
      <c r="A91" s="34" t="s">
        <v>108</v>
      </c>
      <c r="B91" s="35">
        <v>0</v>
      </c>
      <c r="C91" s="35">
        <v>3500</v>
      </c>
      <c r="D91" s="35">
        <v>1995</v>
      </c>
      <c r="E91" s="36" t="str">
        <f t="shared" si="8"/>
        <v>-</v>
      </c>
      <c r="F91" s="36">
        <f t="shared" si="9"/>
        <v>0.56999999999999995</v>
      </c>
    </row>
    <row r="92" spans="1:9" x14ac:dyDescent="0.25">
      <c r="A92" s="34" t="s">
        <v>109</v>
      </c>
      <c r="B92" s="35">
        <v>2655017.41</v>
      </c>
      <c r="C92" s="35">
        <v>4800000</v>
      </c>
      <c r="D92" s="35">
        <v>815477.48</v>
      </c>
      <c r="E92" s="36">
        <f t="shared" si="8"/>
        <v>0.3071458126521287</v>
      </c>
      <c r="F92" s="36">
        <f t="shared" si="9"/>
        <v>0.16989114166666666</v>
      </c>
    </row>
    <row r="93" spans="1:9" x14ac:dyDescent="0.25">
      <c r="A93" s="34" t="s">
        <v>110</v>
      </c>
      <c r="B93" s="35">
        <v>0</v>
      </c>
      <c r="C93" s="35">
        <v>22937</v>
      </c>
      <c r="D93" s="35">
        <v>0</v>
      </c>
      <c r="E93" s="36" t="str">
        <f t="shared" si="8"/>
        <v>-</v>
      </c>
      <c r="F93" s="36">
        <f t="shared" si="9"/>
        <v>0</v>
      </c>
      <c r="I93" s="62"/>
    </row>
    <row r="94" spans="1:9" x14ac:dyDescent="0.25">
      <c r="A94" s="28" t="s">
        <v>111</v>
      </c>
      <c r="B94" s="29">
        <f>SUBTOTAL(9,B96:B101)</f>
        <v>4420.16</v>
      </c>
      <c r="C94" s="29">
        <f>SUBTOTAL(9,C96:C101)</f>
        <v>543228.39999999991</v>
      </c>
      <c r="D94" s="29">
        <f>SUBTOTAL(9,D96:D101)</f>
        <v>19722.899999999998</v>
      </c>
      <c r="E94" s="30">
        <f t="shared" si="8"/>
        <v>4.4620330485774264</v>
      </c>
      <c r="F94" s="30">
        <f t="shared" si="9"/>
        <v>3.6306827846261353E-2</v>
      </c>
    </row>
    <row r="95" spans="1:9" x14ac:dyDescent="0.25">
      <c r="A95" s="31" t="s">
        <v>112</v>
      </c>
      <c r="B95" s="32">
        <f>SUBTOTAL(9,B96:B98)</f>
        <v>2239.98</v>
      </c>
      <c r="C95" s="32">
        <f>SUBTOTAL(9,C96:C98)</f>
        <v>530307.94999999995</v>
      </c>
      <c r="D95" s="32">
        <f>SUBTOTAL(9,D96:D98)</f>
        <v>19616.64</v>
      </c>
      <c r="E95" s="33">
        <f t="shared" si="8"/>
        <v>8.7575067634532449</v>
      </c>
      <c r="F95" s="33">
        <f t="shared" si="9"/>
        <v>3.6991035114597094E-2</v>
      </c>
    </row>
    <row r="96" spans="1:9" x14ac:dyDescent="0.25">
      <c r="A96" s="34" t="s">
        <v>113</v>
      </c>
      <c r="B96" s="35">
        <v>2239.98</v>
      </c>
      <c r="C96" s="35">
        <v>517580.86</v>
      </c>
      <c r="D96" s="35">
        <v>16835.189999999999</v>
      </c>
      <c r="E96" s="36">
        <f t="shared" si="8"/>
        <v>7.5157769265797008</v>
      </c>
      <c r="F96" s="36">
        <f t="shared" si="9"/>
        <v>3.2526685782005155E-2</v>
      </c>
      <c r="I96" s="62"/>
    </row>
    <row r="97" spans="1:9" x14ac:dyDescent="0.25">
      <c r="A97" s="34" t="s">
        <v>114</v>
      </c>
      <c r="B97" s="35">
        <v>0</v>
      </c>
      <c r="C97" s="35">
        <v>5257.24</v>
      </c>
      <c r="D97" s="35">
        <v>2234.1999999999998</v>
      </c>
      <c r="E97" s="36" t="str">
        <f t="shared" si="8"/>
        <v>-</v>
      </c>
      <c r="F97" s="36">
        <f t="shared" si="9"/>
        <v>0.42497584283768669</v>
      </c>
    </row>
    <row r="98" spans="1:9" x14ac:dyDescent="0.25">
      <c r="A98" s="34" t="s">
        <v>115</v>
      </c>
      <c r="B98" s="35">
        <v>0</v>
      </c>
      <c r="C98" s="35">
        <v>7469.85</v>
      </c>
      <c r="D98" s="35">
        <v>547.25</v>
      </c>
      <c r="E98" s="36" t="str">
        <f t="shared" si="8"/>
        <v>-</v>
      </c>
      <c r="F98" s="36">
        <f t="shared" si="9"/>
        <v>7.3261176596584932E-2</v>
      </c>
    </row>
    <row r="99" spans="1:9" x14ac:dyDescent="0.25">
      <c r="A99" s="31" t="s">
        <v>116</v>
      </c>
      <c r="B99" s="32">
        <f>SUBTOTAL(9,B100:B101)</f>
        <v>2180.1799999999998</v>
      </c>
      <c r="C99" s="32">
        <f>SUBTOTAL(9,C100:C101)</f>
        <v>12920.45</v>
      </c>
      <c r="D99" s="32">
        <f>SUBTOTAL(9,D100:D101)</f>
        <v>106.26</v>
      </c>
      <c r="E99" s="33">
        <f t="shared" si="8"/>
        <v>4.8739094937115292E-2</v>
      </c>
      <c r="F99" s="33">
        <f t="shared" si="9"/>
        <v>8.2241717587235742E-3</v>
      </c>
    </row>
    <row r="100" spans="1:9" x14ac:dyDescent="0.25">
      <c r="A100" s="34" t="s">
        <v>117</v>
      </c>
      <c r="B100" s="35">
        <v>180.18</v>
      </c>
      <c r="C100" s="35">
        <v>265.45</v>
      </c>
      <c r="D100" s="35">
        <v>106.26</v>
      </c>
      <c r="E100" s="36">
        <f t="shared" si="8"/>
        <v>0.58974358974358976</v>
      </c>
      <c r="F100" s="36">
        <f t="shared" si="9"/>
        <v>0.40030137502354496</v>
      </c>
    </row>
    <row r="101" spans="1:9" x14ac:dyDescent="0.25">
      <c r="A101" s="34" t="s">
        <v>118</v>
      </c>
      <c r="B101" s="35">
        <v>2000</v>
      </c>
      <c r="C101" s="35">
        <v>12655</v>
      </c>
      <c r="D101" s="35">
        <v>0</v>
      </c>
      <c r="E101" s="36">
        <f t="shared" si="8"/>
        <v>0</v>
      </c>
      <c r="F101" s="36">
        <f t="shared" si="9"/>
        <v>0</v>
      </c>
      <c r="I101" s="62"/>
    </row>
    <row r="102" spans="1:9" x14ac:dyDescent="0.25">
      <c r="A102" s="28" t="s">
        <v>119</v>
      </c>
      <c r="B102" s="29">
        <f>SUBTOTAL(9,B104:B104)</f>
        <v>409140.05</v>
      </c>
      <c r="C102" s="29">
        <f>SUBTOTAL(9,C104:C104)</f>
        <v>3957271.52</v>
      </c>
      <c r="D102" s="29">
        <f>SUBTOTAL(9,D104:D104)</f>
        <v>219402.64</v>
      </c>
      <c r="E102" s="30">
        <f t="shared" si="8"/>
        <v>0.53625314852457007</v>
      </c>
      <c r="F102" s="30">
        <f t="shared" si="9"/>
        <v>5.5442907794206651E-2</v>
      </c>
      <c r="I102" s="62"/>
    </row>
    <row r="103" spans="1:9" x14ac:dyDescent="0.25">
      <c r="A103" s="31" t="s">
        <v>120</v>
      </c>
      <c r="B103" s="32">
        <f>SUBTOTAL(9,B104:B104)</f>
        <v>409140.05</v>
      </c>
      <c r="C103" s="32">
        <f>SUBTOTAL(9,C104:C104)</f>
        <v>3957271.52</v>
      </c>
      <c r="D103" s="32">
        <f>SUBTOTAL(9,D104:D104)</f>
        <v>219402.64</v>
      </c>
      <c r="E103" s="33">
        <f t="shared" si="8"/>
        <v>0.53625314852457007</v>
      </c>
      <c r="F103" s="33">
        <f t="shared" si="9"/>
        <v>5.5442907794206651E-2</v>
      </c>
    </row>
    <row r="104" spans="1:9" x14ac:dyDescent="0.25">
      <c r="A104" s="34" t="s">
        <v>121</v>
      </c>
      <c r="B104" s="35">
        <v>409140.05</v>
      </c>
      <c r="C104" s="35">
        <v>3957271.52</v>
      </c>
      <c r="D104" s="35">
        <v>219402.64</v>
      </c>
      <c r="E104" s="36">
        <f t="shared" si="8"/>
        <v>0.53625314852457007</v>
      </c>
      <c r="F104" s="36">
        <f t="shared" si="9"/>
        <v>5.5442907794206651E-2</v>
      </c>
      <c r="I104" s="62"/>
    </row>
    <row r="105" spans="1:9" ht="20.100000000000001" customHeight="1" x14ac:dyDescent="0.25">
      <c r="A105" s="37" t="s">
        <v>60</v>
      </c>
      <c r="B105" s="38">
        <f>IFERROR(SUBTOTAL(9,B44:B104),0)</f>
        <v>3927602.72</v>
      </c>
      <c r="C105" s="38">
        <v>12022758.27</v>
      </c>
      <c r="D105" s="38">
        <f>IFERROR(SUBTOTAL(9,D46:D104),0)</f>
        <v>2228988.8000000003</v>
      </c>
      <c r="E105" s="39">
        <f>IF(B105&lt;&gt;0,D105/B105,"-")</f>
        <v>0.56751890629101109</v>
      </c>
      <c r="F105" s="39">
        <f t="shared" ref="F105" si="10">IF(C105&lt;&gt;0,D105/C105,"-")</f>
        <v>0.18539745621950365</v>
      </c>
    </row>
    <row r="106" spans="1:9" x14ac:dyDescent="0.25">
      <c r="E106" s="11"/>
      <c r="F106" s="11"/>
    </row>
    <row r="107" spans="1:9" x14ac:dyDescent="0.25">
      <c r="C107" s="24"/>
    </row>
    <row r="109" spans="1:9" x14ac:dyDescent="0.25">
      <c r="C109" s="64"/>
    </row>
    <row r="110" spans="1:9" x14ac:dyDescent="0.25">
      <c r="B110" s="64"/>
    </row>
    <row r="112" spans="1:9" s="6" customFormat="1" ht="24.95" customHeight="1" x14ac:dyDescent="0.3">
      <c r="A112" s="74" t="s">
        <v>122</v>
      </c>
      <c r="B112" s="74"/>
      <c r="C112" s="74"/>
      <c r="D112" s="74"/>
      <c r="E112" s="74"/>
      <c r="F112" s="74"/>
    </row>
    <row r="113" spans="1:11" s="7" customFormat="1" ht="24.95" customHeight="1" x14ac:dyDescent="0.25">
      <c r="A113" s="8" t="s">
        <v>28</v>
      </c>
      <c r="B113" s="9"/>
      <c r="C113" s="9"/>
      <c r="D113" s="9"/>
      <c r="E113" s="9"/>
      <c r="F113" s="9"/>
    </row>
    <row r="114" spans="1:11" ht="57.6" customHeight="1" x14ac:dyDescent="0.25">
      <c r="A114" s="10" t="s">
        <v>29</v>
      </c>
      <c r="B114" s="10" t="s">
        <v>5</v>
      </c>
      <c r="C114" s="10" t="s">
        <v>6</v>
      </c>
      <c r="D114" s="10" t="s">
        <v>7</v>
      </c>
      <c r="E114" s="10" t="s">
        <v>8</v>
      </c>
      <c r="F114" s="10" t="s">
        <v>9</v>
      </c>
    </row>
    <row r="115" spans="1:11" s="11" customFormat="1" ht="15.95" customHeight="1" x14ac:dyDescent="0.25">
      <c r="A115" s="12" t="s">
        <v>10</v>
      </c>
      <c r="B115" s="12">
        <f>COLUMN()</f>
        <v>2</v>
      </c>
      <c r="C115" s="12">
        <f>COLUMN()</f>
        <v>3</v>
      </c>
      <c r="D115" s="12">
        <f>COLUMN()</f>
        <v>4</v>
      </c>
      <c r="E115" s="12" t="str">
        <f>_xlfn.CONCAT(TEXT(COLUMN(),"@")," (",TEXT(D115,"@")," / ",TEXT(B115,"@"),")")</f>
        <v>5 (4 / 2)</v>
      </c>
      <c r="F115" s="12" t="str">
        <f>_xlfn.CONCAT(TEXT(COLUMN(),"@")," (",TEXT(D115,"@")," / ",TEXT(C115,"@"),")")</f>
        <v>6 (4 / 3)</v>
      </c>
    </row>
    <row r="116" spans="1:11" x14ac:dyDescent="0.25">
      <c r="A116" s="25" t="s">
        <v>123</v>
      </c>
      <c r="B116" s="26">
        <f>SUBTOTAL(9,B117:B117)</f>
        <v>630009.51</v>
      </c>
      <c r="C116" s="26">
        <f>SUBTOTAL(9,C117:C117)</f>
        <v>2744356</v>
      </c>
      <c r="D116" s="26">
        <f>SUBTOTAL(9,D117:D117)</f>
        <v>879188.16999999993</v>
      </c>
      <c r="E116" s="27">
        <f t="shared" ref="E116:E126" si="11">IF(B116&lt;&gt;0,D116/B116,"-")</f>
        <v>1.3955157121358372</v>
      </c>
      <c r="F116" s="27">
        <f t="shared" ref="F116:F126" si="12">IF(C116&lt;&gt;0,D116/C116,"-")</f>
        <v>0.3203622890033217</v>
      </c>
    </row>
    <row r="117" spans="1:11" x14ac:dyDescent="0.25">
      <c r="A117" s="34" t="s">
        <v>124</v>
      </c>
      <c r="B117" s="35">
        <v>630009.51</v>
      </c>
      <c r="C117" s="35">
        <v>2744356</v>
      </c>
      <c r="D117" s="35">
        <v>879188.16999999993</v>
      </c>
      <c r="E117" s="36">
        <f t="shared" si="11"/>
        <v>1.3955157121358372</v>
      </c>
      <c r="F117" s="36">
        <f t="shared" si="12"/>
        <v>0.3203622890033217</v>
      </c>
    </row>
    <row r="118" spans="1:11" x14ac:dyDescent="0.25">
      <c r="A118" s="25" t="s">
        <v>125</v>
      </c>
      <c r="B118" s="26">
        <f>SUBTOTAL(9,B119:B119)</f>
        <v>19912.79</v>
      </c>
      <c r="C118" s="26">
        <f>SUBTOTAL(9,C119:C119)</f>
        <v>37011.839999999997</v>
      </c>
      <c r="D118" s="26">
        <f>SUBTOTAL(9,D119:D119)</f>
        <v>18675.03</v>
      </c>
      <c r="E118" s="27">
        <f t="shared" si="11"/>
        <v>0.93784095548639834</v>
      </c>
      <c r="F118" s="27">
        <f t="shared" si="12"/>
        <v>0.50456907843544119</v>
      </c>
    </row>
    <row r="119" spans="1:11" s="58" customFormat="1" ht="12" x14ac:dyDescent="0.2">
      <c r="A119" s="34" t="s">
        <v>126</v>
      </c>
      <c r="B119" s="56">
        <f>17917.8+1994.99</f>
        <v>19912.79</v>
      </c>
      <c r="C119" s="57">
        <v>37011.839999999997</v>
      </c>
      <c r="D119" s="56">
        <v>18675.03</v>
      </c>
      <c r="E119" s="36">
        <f t="shared" si="11"/>
        <v>0.93784095548639834</v>
      </c>
      <c r="F119" s="36">
        <f t="shared" si="12"/>
        <v>0.50456907843544119</v>
      </c>
    </row>
    <row r="120" spans="1:11" x14ac:dyDescent="0.25">
      <c r="A120" s="25" t="s">
        <v>127</v>
      </c>
      <c r="B120" s="26">
        <f>SUBTOTAL(9,B121:B121)</f>
        <v>783</v>
      </c>
      <c r="C120" s="26">
        <f>SUBTOTAL(9,C121:C121)</f>
        <v>6868.91</v>
      </c>
      <c r="D120" s="26">
        <f>SUBTOTAL(9,D121:D121)</f>
        <v>886.2</v>
      </c>
      <c r="E120" s="27">
        <f t="shared" si="11"/>
        <v>1.131800766283525</v>
      </c>
      <c r="F120" s="27">
        <f t="shared" si="12"/>
        <v>0.12901610299159547</v>
      </c>
    </row>
    <row r="121" spans="1:11" x14ac:dyDescent="0.25">
      <c r="A121" s="34" t="s">
        <v>128</v>
      </c>
      <c r="B121" s="35">
        <v>783</v>
      </c>
      <c r="C121" s="35">
        <v>6868.91</v>
      </c>
      <c r="D121" s="35">
        <v>886.2</v>
      </c>
      <c r="E121" s="36">
        <f t="shared" si="11"/>
        <v>1.131800766283525</v>
      </c>
      <c r="F121" s="36">
        <f t="shared" si="12"/>
        <v>0.12901610299159547</v>
      </c>
    </row>
    <row r="122" spans="1:11" x14ac:dyDescent="0.25">
      <c r="A122" s="25" t="s">
        <v>129</v>
      </c>
      <c r="B122" s="26">
        <f>SUBTOTAL(9,B123:B125)</f>
        <v>12512914.65</v>
      </c>
      <c r="C122" s="26">
        <f t="shared" ref="C122:D122" si="13">SUBTOTAL(9,C123:C125)</f>
        <v>77250</v>
      </c>
      <c r="D122" s="26">
        <f t="shared" si="13"/>
        <v>34332.400000000001</v>
      </c>
      <c r="E122" s="27">
        <f t="shared" si="11"/>
        <v>2.7437572268584121E-3</v>
      </c>
      <c r="F122" s="27">
        <f t="shared" si="12"/>
        <v>0.44443236245954693</v>
      </c>
    </row>
    <row r="123" spans="1:11" x14ac:dyDescent="0.25">
      <c r="A123" s="34" t="s">
        <v>204</v>
      </c>
      <c r="B123" s="35">
        <v>0</v>
      </c>
      <c r="C123" s="35">
        <v>77250</v>
      </c>
      <c r="D123" s="35">
        <v>13300</v>
      </c>
      <c r="E123" s="36" t="str">
        <f t="shared" si="11"/>
        <v>-</v>
      </c>
      <c r="F123" s="36">
        <f t="shared" si="12"/>
        <v>0.17216828478964402</v>
      </c>
    </row>
    <row r="124" spans="1:11" x14ac:dyDescent="0.25">
      <c r="A124" s="54" t="s">
        <v>205</v>
      </c>
      <c r="B124" s="55">
        <v>0</v>
      </c>
      <c r="C124" s="55">
        <v>0</v>
      </c>
      <c r="D124" s="55">
        <v>21032.400000000001</v>
      </c>
      <c r="E124" s="36" t="str">
        <f t="shared" ref="E124:E125" si="14">IF(B124&lt;&gt;0,D124/B124,"-")</f>
        <v>-</v>
      </c>
      <c r="F124" s="36" t="str">
        <f t="shared" ref="F124:F125" si="15">IF(C124&lt;&gt;0,D124/C124,"-")</f>
        <v>-</v>
      </c>
    </row>
    <row r="125" spans="1:11" x14ac:dyDescent="0.25">
      <c r="A125" s="54" t="s">
        <v>206</v>
      </c>
      <c r="B125" s="55">
        <v>12512914.65</v>
      </c>
      <c r="C125" s="55">
        <v>0</v>
      </c>
      <c r="D125" s="55">
        <v>0</v>
      </c>
      <c r="E125" s="36">
        <f t="shared" si="14"/>
        <v>0</v>
      </c>
      <c r="F125" s="36" t="str">
        <f t="shared" si="15"/>
        <v>-</v>
      </c>
    </row>
    <row r="126" spans="1:11" ht="20.100000000000001" customHeight="1" x14ac:dyDescent="0.25">
      <c r="A126" s="37" t="s">
        <v>60</v>
      </c>
      <c r="B126" s="38">
        <f>IFERROR(SUBTOTAL(9,B117:B125),0)</f>
        <v>13163619.950000001</v>
      </c>
      <c r="C126" s="38">
        <f>IFERROR(SUBTOTAL(9,C117:C125),0)</f>
        <v>2865486.75</v>
      </c>
      <c r="D126" s="38">
        <f>IFERROR(SUBTOTAL(9,D117:D125),0)</f>
        <v>933081.79999999993</v>
      </c>
      <c r="E126" s="39">
        <f t="shared" si="11"/>
        <v>7.0883374295533333E-2</v>
      </c>
      <c r="F126" s="39">
        <f t="shared" si="12"/>
        <v>0.32562767913688656</v>
      </c>
      <c r="I126" s="62"/>
      <c r="J126" s="62"/>
      <c r="K126" s="62"/>
    </row>
    <row r="127" spans="1:11" x14ac:dyDescent="0.25">
      <c r="A127" s="11"/>
      <c r="B127" s="11"/>
      <c r="C127" s="11"/>
      <c r="D127" s="11"/>
      <c r="E127" s="11"/>
      <c r="F127" s="11"/>
    </row>
    <row r="128" spans="1:11" x14ac:dyDescent="0.25">
      <c r="A128" s="11"/>
      <c r="B128" s="70"/>
      <c r="C128" s="70"/>
      <c r="D128" s="70"/>
      <c r="E128" s="11"/>
      <c r="F128" s="11"/>
    </row>
    <row r="129" spans="1:12" s="7" customFormat="1" ht="24.95" customHeight="1" x14ac:dyDescent="0.25">
      <c r="A129" s="8" t="s">
        <v>61</v>
      </c>
      <c r="B129" s="9"/>
      <c r="C129" s="9"/>
      <c r="D129" s="9"/>
      <c r="E129" s="9"/>
      <c r="F129" s="9"/>
    </row>
    <row r="130" spans="1:12" ht="57.6" customHeight="1" x14ac:dyDescent="0.25">
      <c r="A130" s="40" t="s">
        <v>29</v>
      </c>
      <c r="B130" s="10" t="s">
        <v>5</v>
      </c>
      <c r="C130" s="10" t="s">
        <v>6</v>
      </c>
      <c r="D130" s="10" t="s">
        <v>7</v>
      </c>
      <c r="E130" s="10" t="s">
        <v>8</v>
      </c>
      <c r="F130" s="10" t="s">
        <v>9</v>
      </c>
    </row>
    <row r="131" spans="1:12" s="11" customFormat="1" ht="15.95" customHeight="1" x14ac:dyDescent="0.25">
      <c r="A131" s="12" t="s">
        <v>10</v>
      </c>
      <c r="B131" s="12">
        <f>COLUMN()</f>
        <v>2</v>
      </c>
      <c r="C131" s="12">
        <f>COLUMN()</f>
        <v>3</v>
      </c>
      <c r="D131" s="12">
        <f>COLUMN()</f>
        <v>4</v>
      </c>
      <c r="E131" s="12" t="str">
        <f>_xlfn.CONCAT(TEXT(COLUMN(),"@")," (",TEXT(D131,"@")," / ",TEXT(B131,"@"),")")</f>
        <v>5 (4 / 2)</v>
      </c>
      <c r="F131" s="12" t="str">
        <f>_xlfn.CONCAT(TEXT(COLUMN(),"@")," (",TEXT(D131,"@")," / ",TEXT(C131,"@"),")")</f>
        <v>6 (4 / 3)</v>
      </c>
    </row>
    <row r="132" spans="1:12" x14ac:dyDescent="0.25">
      <c r="A132" s="25" t="s">
        <v>123</v>
      </c>
      <c r="B132" s="26">
        <f>SUBTOTAL(9,B133:B133)</f>
        <v>647111.91</v>
      </c>
      <c r="C132" s="26">
        <f>SUBTOTAL(9,C133:C133)</f>
        <v>2744356</v>
      </c>
      <c r="D132" s="26">
        <f>SUBTOTAL(9,D133:D133)</f>
        <v>954292.62</v>
      </c>
      <c r="E132" s="27">
        <f t="shared" ref="E132:E139" si="16">IF(B132&lt;&gt;0,D132/B132,"-")</f>
        <v>1.4746948792829357</v>
      </c>
      <c r="F132" s="27">
        <f t="shared" ref="F132:F142" si="17">IF(C132&lt;&gt;0,D132/C132,"-")</f>
        <v>0.34772916487511096</v>
      </c>
    </row>
    <row r="133" spans="1:12" x14ac:dyDescent="0.25">
      <c r="A133" s="34" t="s">
        <v>124</v>
      </c>
      <c r="B133" s="35">
        <v>647111.91</v>
      </c>
      <c r="C133" s="35">
        <v>2744356</v>
      </c>
      <c r="D133" s="35">
        <v>954292.62</v>
      </c>
      <c r="E133" s="36">
        <f t="shared" si="16"/>
        <v>1.4746948792829357</v>
      </c>
      <c r="F133" s="36">
        <f t="shared" si="17"/>
        <v>0.34772916487511096</v>
      </c>
    </row>
    <row r="134" spans="1:12" x14ac:dyDescent="0.25">
      <c r="A134" s="25" t="s">
        <v>125</v>
      </c>
      <c r="B134" s="26">
        <f>SUBTOTAL(9,B135:B135)</f>
        <v>14564.79</v>
      </c>
      <c r="C134" s="26">
        <f>SUBTOTAL(9,C135:C135)</f>
        <v>37011.839999999997</v>
      </c>
      <c r="D134" s="26">
        <f>SUBTOTAL(9,D135:D135)</f>
        <v>21741.79</v>
      </c>
      <c r="E134" s="27">
        <f t="shared" si="16"/>
        <v>1.492763713036714</v>
      </c>
      <c r="F134" s="27">
        <f t="shared" si="17"/>
        <v>0.58742796899586736</v>
      </c>
    </row>
    <row r="135" spans="1:12" x14ac:dyDescent="0.25">
      <c r="A135" s="34" t="s">
        <v>126</v>
      </c>
      <c r="B135" s="35">
        <v>14564.79</v>
      </c>
      <c r="C135" s="35">
        <v>37011.839999999997</v>
      </c>
      <c r="D135" s="35">
        <v>21741.79</v>
      </c>
      <c r="E135" s="36">
        <f t="shared" si="16"/>
        <v>1.492763713036714</v>
      </c>
      <c r="F135" s="36">
        <f t="shared" si="17"/>
        <v>0.58742796899586736</v>
      </c>
    </row>
    <row r="136" spans="1:12" x14ac:dyDescent="0.25">
      <c r="A136" s="25" t="s">
        <v>127</v>
      </c>
      <c r="B136" s="26">
        <f>SUBTOTAL(9,B137:B137)</f>
        <v>1183.3699999999999</v>
      </c>
      <c r="C136" s="26">
        <f>SUBTOTAL(9,C137:C137)</f>
        <v>6868.91</v>
      </c>
      <c r="D136" s="26">
        <f>SUBTOTAL(9,D137:D137)</f>
        <v>106.26</v>
      </c>
      <c r="E136" s="27">
        <f t="shared" si="16"/>
        <v>8.9794400736878582E-2</v>
      </c>
      <c r="F136" s="27">
        <f t="shared" si="17"/>
        <v>1.5469703344489884E-2</v>
      </c>
    </row>
    <row r="137" spans="1:12" x14ac:dyDescent="0.25">
      <c r="A137" s="34" t="s">
        <v>128</v>
      </c>
      <c r="B137" s="35">
        <v>1183.3699999999999</v>
      </c>
      <c r="C137" s="35">
        <v>6868.91</v>
      </c>
      <c r="D137" s="35">
        <v>106.26</v>
      </c>
      <c r="E137" s="36">
        <f t="shared" si="16"/>
        <v>8.9794400736878582E-2</v>
      </c>
      <c r="F137" s="36">
        <f t="shared" si="17"/>
        <v>1.5469703344489884E-2</v>
      </c>
    </row>
    <row r="138" spans="1:12" x14ac:dyDescent="0.25">
      <c r="A138" s="25" t="s">
        <v>129</v>
      </c>
      <c r="B138" s="26">
        <f>SUBTOTAL(9,B139:B141)</f>
        <v>3264742.65</v>
      </c>
      <c r="C138" s="26">
        <f>SUBTOTAL(9,C139:C141)</f>
        <v>9234521.5199999996</v>
      </c>
      <c r="D138" s="26">
        <f>SUBTOTAL(9,D139:D141)</f>
        <v>1252848.1299999999</v>
      </c>
      <c r="E138" s="27">
        <f t="shared" si="16"/>
        <v>0.38375096119750812</v>
      </c>
      <c r="F138" s="27">
        <f t="shared" si="17"/>
        <v>0.135670064473465</v>
      </c>
    </row>
    <row r="139" spans="1:12" x14ac:dyDescent="0.25">
      <c r="A139" s="34" t="s">
        <v>204</v>
      </c>
      <c r="B139" s="35">
        <v>0</v>
      </c>
      <c r="C139" s="35">
        <v>77250</v>
      </c>
      <c r="D139" s="35">
        <v>0</v>
      </c>
      <c r="E139" s="36" t="str">
        <f t="shared" si="16"/>
        <v>-</v>
      </c>
      <c r="F139" s="36">
        <f t="shared" si="17"/>
        <v>0</v>
      </c>
    </row>
    <row r="140" spans="1:12" x14ac:dyDescent="0.25">
      <c r="A140" s="54" t="s">
        <v>205</v>
      </c>
      <c r="B140" s="55">
        <v>0</v>
      </c>
      <c r="C140" s="55">
        <v>0</v>
      </c>
      <c r="D140" s="55">
        <v>10772</v>
      </c>
      <c r="E140" s="36" t="str">
        <f t="shared" ref="E140:E142" si="18">IF(B140&lt;&gt;0,D140/B140,"-")</f>
        <v>-</v>
      </c>
      <c r="F140" s="36" t="str">
        <f t="shared" ref="F140:F141" si="19">IF(C140&lt;&gt;0,D140/C140,"-")</f>
        <v>-</v>
      </c>
    </row>
    <row r="141" spans="1:12" x14ac:dyDescent="0.25">
      <c r="A141" s="54" t="s">
        <v>206</v>
      </c>
      <c r="B141" s="55">
        <v>3264742.65</v>
      </c>
      <c r="C141" s="55">
        <v>9157271.5199999996</v>
      </c>
      <c r="D141" s="55">
        <v>1242076.1299999999</v>
      </c>
      <c r="E141" s="36">
        <f t="shared" si="18"/>
        <v>0.38045146682541731</v>
      </c>
      <c r="F141" s="36">
        <f t="shared" si="19"/>
        <v>0.13563823321032201</v>
      </c>
    </row>
    <row r="142" spans="1:12" ht="20.100000000000001" customHeight="1" x14ac:dyDescent="0.25">
      <c r="A142" s="37" t="s">
        <v>60</v>
      </c>
      <c r="B142" s="38">
        <f>IFERROR(SUBTOTAL(9,B133:B141),0)</f>
        <v>3927602.7199999997</v>
      </c>
      <c r="C142" s="38">
        <f t="shared" ref="C142:D142" si="20">IFERROR(SUBTOTAL(9,C133:C141),0)</f>
        <v>12022758.27</v>
      </c>
      <c r="D142" s="38">
        <f t="shared" si="20"/>
        <v>2228988.7999999998</v>
      </c>
      <c r="E142" s="39">
        <f t="shared" si="18"/>
        <v>0.56751890629101098</v>
      </c>
      <c r="F142" s="39">
        <f t="shared" si="17"/>
        <v>0.1853974562195036</v>
      </c>
      <c r="I142" s="62"/>
      <c r="J142" s="62"/>
      <c r="K142" s="62"/>
      <c r="L142" s="62"/>
    </row>
    <row r="143" spans="1:12" x14ac:dyDescent="0.25">
      <c r="E143" s="11"/>
      <c r="F143" s="11"/>
    </row>
    <row r="144" spans="1:12" x14ac:dyDescent="0.25">
      <c r="C144" s="24"/>
    </row>
    <row r="149" spans="1:6" s="6" customFormat="1" ht="24.95" customHeight="1" x14ac:dyDescent="0.3">
      <c r="A149" s="74" t="s">
        <v>130</v>
      </c>
      <c r="B149" s="74"/>
      <c r="C149" s="74"/>
      <c r="D149" s="74"/>
      <c r="E149" s="74"/>
      <c r="F149" s="74"/>
    </row>
    <row r="150" spans="1:6" s="7" customFormat="1" ht="24.95" customHeight="1" x14ac:dyDescent="0.25">
      <c r="A150" s="8" t="s">
        <v>61</v>
      </c>
      <c r="B150" s="9"/>
      <c r="C150" s="9"/>
      <c r="D150" s="9"/>
      <c r="E150" s="9"/>
      <c r="F150" s="9"/>
    </row>
    <row r="151" spans="1:6" ht="57.6" customHeight="1" x14ac:dyDescent="0.25">
      <c r="A151" s="10" t="s">
        <v>29</v>
      </c>
      <c r="B151" s="10" t="s">
        <v>5</v>
      </c>
      <c r="C151" s="10" t="s">
        <v>6</v>
      </c>
      <c r="D151" s="10" t="s">
        <v>7</v>
      </c>
      <c r="E151" s="10" t="s">
        <v>8</v>
      </c>
      <c r="F151" s="10" t="s">
        <v>9</v>
      </c>
    </row>
    <row r="152" spans="1:6" s="11" customFormat="1" ht="15.95" customHeight="1" x14ac:dyDescent="0.25">
      <c r="A152" s="12" t="s">
        <v>10</v>
      </c>
      <c r="B152" s="12">
        <f>COLUMN()</f>
        <v>2</v>
      </c>
      <c r="C152" s="12">
        <f>COLUMN()</f>
        <v>3</v>
      </c>
      <c r="D152" s="12">
        <f>COLUMN()</f>
        <v>4</v>
      </c>
      <c r="E152" s="12" t="str">
        <f>_xlfn.CONCAT(TEXT(COLUMN(),"@")," (",TEXT(D152,"@")," / ",TEXT(B152,"@"),")")</f>
        <v>5 (4 / 2)</v>
      </c>
      <c r="F152" s="12" t="str">
        <f>_xlfn.CONCAT(TEXT(COLUMN(),"@")," (",TEXT(D152,"@")," / ",TEXT(C152,"@"),")")</f>
        <v>6 (4 / 3)</v>
      </c>
    </row>
    <row r="153" spans="1:6" x14ac:dyDescent="0.25">
      <c r="A153" s="25" t="s">
        <v>131</v>
      </c>
      <c r="B153" s="26">
        <f>SUBTOTAL(9,B154:B154)</f>
        <v>3927602.72</v>
      </c>
      <c r="C153" s="26">
        <f>SUBTOTAL(9,C154:C154)</f>
        <v>12022758.27</v>
      </c>
      <c r="D153" s="26">
        <f>SUBTOTAL(9,D154:D154)</f>
        <v>2228988.8000000003</v>
      </c>
      <c r="E153" s="27">
        <f>IF(B153&lt;&gt;0,D153/B153,"-")</f>
        <v>0.56751890629101109</v>
      </c>
      <c r="F153" s="27">
        <f>IF(C153&lt;&gt;0,D153/C153,"-")</f>
        <v>0.18539745621950365</v>
      </c>
    </row>
    <row r="154" spans="1:6" x14ac:dyDescent="0.25">
      <c r="A154" s="34" t="s">
        <v>132</v>
      </c>
      <c r="B154" s="35">
        <v>3927602.72</v>
      </c>
      <c r="C154" s="35">
        <v>12022758.27</v>
      </c>
      <c r="D154" s="35">
        <v>2228988.8000000003</v>
      </c>
      <c r="E154" s="36">
        <f>IF(B154&lt;&gt;0,D154/B154,"-")</f>
        <v>0.56751890629101109</v>
      </c>
      <c r="F154" s="36">
        <f>IF(C154&lt;&gt;0,D154/C154,"-")</f>
        <v>0.18539745621950365</v>
      </c>
    </row>
    <row r="155" spans="1:6" ht="20.100000000000001" customHeight="1" x14ac:dyDescent="0.25">
      <c r="A155" s="37" t="s">
        <v>60</v>
      </c>
      <c r="B155" s="38">
        <f>IFERROR(SUBTOTAL(9,B154:B154),0)</f>
        <v>3927602.72</v>
      </c>
      <c r="C155" s="38">
        <f>IFERROR(SUBTOTAL(9,C154:C154),0)</f>
        <v>12022758.27</v>
      </c>
      <c r="D155" s="38">
        <f>IFERROR(SUBTOTAL(9,D154:D154),0)</f>
        <v>2228988.8000000003</v>
      </c>
      <c r="E155" s="39">
        <f>IF(B155&lt;&gt;0,D155/B155,"-")</f>
        <v>0.56751890629101109</v>
      </c>
      <c r="F155" s="39">
        <f>IF(C155&lt;&gt;0,D155/C155,"-")</f>
        <v>0.18539745621950365</v>
      </c>
    </row>
    <row r="156" spans="1:6" x14ac:dyDescent="0.25">
      <c r="A156" s="11"/>
      <c r="B156" s="11"/>
      <c r="C156" s="11"/>
      <c r="D156" s="11"/>
      <c r="E156" s="11"/>
      <c r="F156" s="11"/>
    </row>
    <row r="157" spans="1:6" x14ac:dyDescent="0.25">
      <c r="A157" s="11"/>
      <c r="B157" s="70"/>
      <c r="C157" s="70"/>
      <c r="D157" s="70"/>
      <c r="E157" s="70"/>
      <c r="F157" s="70"/>
    </row>
    <row r="158" spans="1:6" x14ac:dyDescent="0.25">
      <c r="C158" s="24"/>
    </row>
  </sheetData>
  <mergeCells count="5">
    <mergeCell ref="A2:F2"/>
    <mergeCell ref="A3:F3"/>
    <mergeCell ref="A1:F1"/>
    <mergeCell ref="A112:F112"/>
    <mergeCell ref="A149:F149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B5" sqref="B5:F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74" t="s">
        <v>1</v>
      </c>
      <c r="B1" s="74"/>
      <c r="C1" s="74"/>
      <c r="D1" s="74"/>
      <c r="E1" s="74"/>
      <c r="F1" s="74"/>
    </row>
    <row r="2" spans="1:6" s="5" customFormat="1" ht="30" customHeight="1" x14ac:dyDescent="0.25">
      <c r="A2" s="74" t="s">
        <v>133</v>
      </c>
      <c r="B2" s="74"/>
      <c r="C2" s="74"/>
      <c r="D2" s="74"/>
      <c r="E2" s="74"/>
      <c r="F2" s="74"/>
    </row>
    <row r="3" spans="1:6" s="6" customFormat="1" ht="24.95" customHeight="1" x14ac:dyDescent="0.3">
      <c r="A3" s="74" t="s">
        <v>134</v>
      </c>
      <c r="B3" s="74"/>
      <c r="C3" s="74"/>
      <c r="D3" s="74"/>
      <c r="E3" s="74"/>
      <c r="F3" s="74"/>
    </row>
    <row r="4" spans="1:6" s="7" customFormat="1" ht="24.95" customHeight="1" x14ac:dyDescent="0.25">
      <c r="A4" s="8" t="s">
        <v>135</v>
      </c>
      <c r="B4" s="9"/>
      <c r="C4" s="9"/>
      <c r="D4" s="9"/>
      <c r="E4" s="9"/>
      <c r="F4" s="9"/>
    </row>
    <row r="5" spans="1:6" ht="57.6" customHeight="1" x14ac:dyDescent="0.25">
      <c r="A5" s="10" t="s">
        <v>29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</row>
    <row r="6" spans="1:6" s="11" customFormat="1" ht="15.95" customHeight="1" x14ac:dyDescent="0.25">
      <c r="A6" s="12" t="s">
        <v>10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60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136</v>
      </c>
      <c r="B10" s="9"/>
      <c r="C10" s="9"/>
      <c r="D10" s="9"/>
      <c r="E10" s="9"/>
      <c r="F10" s="9"/>
    </row>
    <row r="11" spans="1:6" ht="57.6" customHeight="1" x14ac:dyDescent="0.25">
      <c r="A11" s="40" t="s">
        <v>29</v>
      </c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</row>
    <row r="12" spans="1:6" s="11" customFormat="1" ht="15.95" customHeight="1" x14ac:dyDescent="0.25">
      <c r="A12" s="12" t="s">
        <v>10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60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74" t="s">
        <v>137</v>
      </c>
      <c r="B20" s="74"/>
      <c r="C20" s="74"/>
      <c r="D20" s="74"/>
      <c r="E20" s="74"/>
      <c r="F20" s="74"/>
    </row>
    <row r="21" spans="1:6" s="7" customFormat="1" ht="24.95" customHeight="1" x14ac:dyDescent="0.25">
      <c r="A21" s="8" t="s">
        <v>135</v>
      </c>
      <c r="B21" s="9"/>
      <c r="C21" s="9"/>
      <c r="D21" s="9"/>
      <c r="E21" s="9"/>
      <c r="F21" s="9"/>
    </row>
    <row r="22" spans="1:6" ht="57.6" customHeight="1" x14ac:dyDescent="0.25">
      <c r="A22" s="10" t="s">
        <v>29</v>
      </c>
      <c r="B22" s="10" t="s">
        <v>5</v>
      </c>
      <c r="C22" s="10" t="s">
        <v>6</v>
      </c>
      <c r="D22" s="10" t="s">
        <v>7</v>
      </c>
      <c r="E22" s="10" t="s">
        <v>8</v>
      </c>
      <c r="F22" s="10" t="s">
        <v>9</v>
      </c>
    </row>
    <row r="23" spans="1:6" s="11" customFormat="1" ht="15.95" customHeight="1" x14ac:dyDescent="0.25">
      <c r="A23" s="12" t="s">
        <v>10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60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136</v>
      </c>
      <c r="B27" s="9"/>
      <c r="C27" s="9"/>
      <c r="D27" s="9"/>
      <c r="E27" s="9"/>
      <c r="F27" s="9"/>
    </row>
    <row r="28" spans="1:6" ht="57.6" customHeight="1" x14ac:dyDescent="0.25">
      <c r="A28" s="40" t="s">
        <v>29</v>
      </c>
      <c r="B28" s="10" t="s">
        <v>5</v>
      </c>
      <c r="C28" s="10" t="s">
        <v>6</v>
      </c>
      <c r="D28" s="10" t="s">
        <v>7</v>
      </c>
      <c r="E28" s="10" t="s">
        <v>8</v>
      </c>
      <c r="F28" s="10" t="s">
        <v>9</v>
      </c>
    </row>
    <row r="29" spans="1:6" s="11" customFormat="1" ht="15.95" customHeight="1" x14ac:dyDescent="0.25">
      <c r="A29" s="12" t="s">
        <v>10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60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63"/>
  <sheetViews>
    <sheetView zoomScaleNormal="100" workbookViewId="0">
      <pane ySplit="5" topLeftCell="A6" activePane="bottomLeft" state="frozen"/>
      <selection pane="bottomLeft" activeCell="H15" sqref="H15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  <col min="8" max="8" width="16.42578125" bestFit="1" customWidth="1"/>
    <col min="9" max="9" width="10.5703125" bestFit="1" customWidth="1"/>
    <col min="10" max="10" width="13.7109375" customWidth="1"/>
    <col min="11" max="11" width="12.28515625" customWidth="1"/>
  </cols>
  <sheetData>
    <row r="1" spans="1:8" s="5" customFormat="1" ht="30" customHeight="1" x14ac:dyDescent="0.25">
      <c r="A1" s="74" t="s">
        <v>138</v>
      </c>
      <c r="B1" s="74"/>
      <c r="C1" s="74"/>
      <c r="D1" s="74"/>
      <c r="E1" s="74"/>
      <c r="F1" s="74"/>
    </row>
    <row r="2" spans="1:8" s="6" customFormat="1" ht="24.95" customHeight="1" x14ac:dyDescent="0.3">
      <c r="A2" s="74" t="s">
        <v>139</v>
      </c>
      <c r="B2" s="74"/>
      <c r="C2" s="74"/>
      <c r="D2" s="74"/>
      <c r="E2" s="74"/>
      <c r="F2" s="74"/>
    </row>
    <row r="3" spans="1:8" s="7" customFormat="1" ht="24.95" customHeight="1" x14ac:dyDescent="0.25">
      <c r="A3" s="8" t="s">
        <v>140</v>
      </c>
      <c r="B3" s="9"/>
      <c r="C3" s="9"/>
      <c r="D3" s="9"/>
      <c r="E3" s="9"/>
      <c r="F3" s="9"/>
    </row>
    <row r="4" spans="1:8" ht="57.6" customHeight="1" x14ac:dyDescent="0.25">
      <c r="A4" s="40" t="s">
        <v>29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</row>
    <row r="5" spans="1:8" s="11" customFormat="1" ht="15.95" customHeight="1" x14ac:dyDescent="0.25">
      <c r="A5" s="12" t="s">
        <v>10</v>
      </c>
      <c r="B5" s="12">
        <f>COLUMN()</f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",TEXT(B5,"@"),")")</f>
        <v>5 (4 / 2)</v>
      </c>
      <c r="F5" s="12" t="str">
        <f>_xlfn.CONCAT(TEXT(COLUMN(),"@")," (",TEXT(D5,"@")," / ",TEXT(C5,"@"),")")</f>
        <v>6 (4 / 3)</v>
      </c>
    </row>
    <row r="6" spans="1:8" x14ac:dyDescent="0.25">
      <c r="A6" s="25" t="s">
        <v>141</v>
      </c>
      <c r="B6" s="26">
        <f>SUBTOTAL(9,B7:B7)</f>
        <v>3927602.72</v>
      </c>
      <c r="C6" s="26">
        <f>SUBTOTAL(9,C7:C7)</f>
        <v>12022758.27</v>
      </c>
      <c r="D6" s="26">
        <f>SUBTOTAL(9,D7:D7)</f>
        <v>2228988.7999999998</v>
      </c>
      <c r="E6" s="27">
        <f>IF(B6&lt;&gt;0,D6/B6,"-")</f>
        <v>0.56751890629101098</v>
      </c>
      <c r="F6" s="27">
        <f>IF(C6&lt;&gt;0,D6/C6,"-")</f>
        <v>0.1853974562195036</v>
      </c>
    </row>
    <row r="7" spans="1:8" x14ac:dyDescent="0.25">
      <c r="A7" s="34" t="s">
        <v>142</v>
      </c>
      <c r="B7" s="35">
        <v>3927602.72</v>
      </c>
      <c r="C7" s="35">
        <v>12022758.27</v>
      </c>
      <c r="D7" s="35">
        <v>2228988.7999999998</v>
      </c>
      <c r="E7" s="36">
        <f>IF(B7&lt;&gt;0,D7/B7,"-")</f>
        <v>0.56751890629101098</v>
      </c>
      <c r="F7" s="36">
        <f>IF(C7&lt;&gt;0,D7/C7,"-")</f>
        <v>0.1853974562195036</v>
      </c>
    </row>
    <row r="8" spans="1:8" ht="20.100000000000001" customHeight="1" x14ac:dyDescent="0.25">
      <c r="A8" s="37" t="s">
        <v>60</v>
      </c>
      <c r="B8" s="38">
        <f>IFERROR(SUBTOTAL(9,B7:B7),0)</f>
        <v>3927602.72</v>
      </c>
      <c r="C8" s="38">
        <f>IFERROR(SUBTOTAL(9,C7:C7),0)</f>
        <v>12022758.27</v>
      </c>
      <c r="D8" s="38">
        <f>IFERROR(SUBTOTAL(9,D7:D7),0)</f>
        <v>2228988.7999999998</v>
      </c>
      <c r="E8" s="39">
        <f>IF(B8&lt;&gt;0,D8/B8,"-")</f>
        <v>0.56751890629101098</v>
      </c>
      <c r="F8" s="39">
        <f>IF(C8&lt;&gt;0,D8/C8,"-")</f>
        <v>0.1853974562195036</v>
      </c>
    </row>
    <row r="9" spans="1:8" x14ac:dyDescent="0.25">
      <c r="E9" s="11"/>
      <c r="F9" s="11"/>
    </row>
    <row r="14" spans="1:8" s="6" customFormat="1" ht="24.95" customHeight="1" x14ac:dyDescent="0.3">
      <c r="A14" s="74" t="s">
        <v>143</v>
      </c>
      <c r="B14" s="74"/>
      <c r="C14" s="74"/>
      <c r="D14" s="74"/>
      <c r="E14" s="74"/>
      <c r="F14" s="74"/>
      <c r="H14" s="72"/>
    </row>
    <row r="15" spans="1:8" s="7" customFormat="1" ht="24.95" customHeight="1" x14ac:dyDescent="0.25">
      <c r="A15" s="8" t="s">
        <v>140</v>
      </c>
      <c r="B15" s="9"/>
      <c r="C15" s="9"/>
      <c r="D15" s="9"/>
      <c r="E15" s="9"/>
      <c r="F15" s="9"/>
    </row>
    <row r="16" spans="1:8" ht="57.6" customHeight="1" x14ac:dyDescent="0.25">
      <c r="A16" s="40" t="s">
        <v>29</v>
      </c>
      <c r="B16" s="10" t="s">
        <v>30</v>
      </c>
      <c r="C16" s="10" t="s">
        <v>6</v>
      </c>
      <c r="D16" s="10" t="s">
        <v>31</v>
      </c>
      <c r="E16" s="10" t="s">
        <v>32</v>
      </c>
      <c r="F16" s="10" t="s">
        <v>33</v>
      </c>
    </row>
    <row r="17" spans="1:13" s="11" customFormat="1" ht="15.95" customHeight="1" x14ac:dyDescent="0.25">
      <c r="A17" s="12" t="s">
        <v>10</v>
      </c>
      <c r="B17" s="12">
        <f>COLUMN()</f>
        <v>2</v>
      </c>
      <c r="C17" s="12">
        <v>3</v>
      </c>
      <c r="D17" s="12">
        <f>COLUMN()</f>
        <v>4</v>
      </c>
      <c r="E17" s="12" t="str">
        <f>_xlfn.CONCAT(TEXT(COLUMN(),"@")," (",TEXT(D17,"@")," / ",TEXT(B17,"@"),")")</f>
        <v>5 (4 / 2)</v>
      </c>
      <c r="F17" s="12" t="str">
        <f>_xlfn.CONCAT(TEXT(COLUMN(),"@")," (",TEXT(D17,"@")," / ",TEXT(C17,"@"),")")</f>
        <v>6 (4 / 3)</v>
      </c>
    </row>
    <row r="18" spans="1:13" x14ac:dyDescent="0.25">
      <c r="A18" s="25" t="s">
        <v>141</v>
      </c>
      <c r="B18" s="26">
        <f>SUBTOTAL(9,B29:B142)</f>
        <v>3927602.7199999997</v>
      </c>
      <c r="C18" s="26">
        <v>12022758.27</v>
      </c>
      <c r="D18" s="26">
        <f>SUBTOTAL(9,D29:D142)</f>
        <v>2228988.8000000003</v>
      </c>
      <c r="E18" s="27">
        <f>IF(B18&lt;&gt;0,D18/B18,"-")</f>
        <v>0.56751890629101109</v>
      </c>
      <c r="F18" s="27">
        <f>IF(C18&lt;&gt;0,D18/C18,"-")</f>
        <v>0.18539745621950365</v>
      </c>
    </row>
    <row r="19" spans="1:13" x14ac:dyDescent="0.25">
      <c r="A19" s="28" t="s">
        <v>142</v>
      </c>
      <c r="B19" s="29">
        <f>SUBTOTAL(9,B29:B142)</f>
        <v>3927602.7199999997</v>
      </c>
      <c r="C19" s="29">
        <v>12022758.27</v>
      </c>
      <c r="D19" s="29">
        <f>SUBTOTAL(9,D29:D142)</f>
        <v>2228988.8000000003</v>
      </c>
      <c r="E19" s="30">
        <f>IF(B19&lt;&gt;0,D19/B19,"-")</f>
        <v>0.56751890629101109</v>
      </c>
      <c r="F19" s="30">
        <f>IF(C19&lt;&gt;0,D19/C19,"-")</f>
        <v>0.18539745621950365</v>
      </c>
    </row>
    <row r="20" spans="1:13" x14ac:dyDescent="0.25">
      <c r="A20" s="41" t="s">
        <v>144</v>
      </c>
      <c r="B20" s="42"/>
      <c r="C20" s="42"/>
      <c r="D20" s="42"/>
      <c r="E20" s="42"/>
      <c r="F20" s="42"/>
    </row>
    <row r="21" spans="1:13" x14ac:dyDescent="0.25">
      <c r="A21" s="43" t="s">
        <v>145</v>
      </c>
      <c r="B21" s="63">
        <f>+B27+B61</f>
        <v>647111.91</v>
      </c>
      <c r="C21" s="63">
        <f>+C27+C61</f>
        <v>2744356</v>
      </c>
      <c r="D21" s="63">
        <f>+D27+D61</f>
        <v>954292.62000000011</v>
      </c>
      <c r="E21" s="44"/>
      <c r="F21" s="44"/>
    </row>
    <row r="22" spans="1:13" x14ac:dyDescent="0.25">
      <c r="A22" s="43" t="s">
        <v>146</v>
      </c>
      <c r="B22" s="63">
        <f>+B87</f>
        <v>14564.79</v>
      </c>
      <c r="C22" s="63">
        <f>+C87</f>
        <v>37011.839999999997</v>
      </c>
      <c r="D22" s="63">
        <f>+D87</f>
        <v>21741.79</v>
      </c>
      <c r="E22" s="44"/>
      <c r="F22" s="44"/>
    </row>
    <row r="23" spans="1:13" x14ac:dyDescent="0.25">
      <c r="A23" s="43" t="s">
        <v>147</v>
      </c>
      <c r="B23" s="63">
        <f>+B113</f>
        <v>1183.3699999999999</v>
      </c>
      <c r="C23" s="63">
        <f>+C113</f>
        <v>6868.91</v>
      </c>
      <c r="D23" s="63">
        <f>+D113</f>
        <v>106.26</v>
      </c>
      <c r="E23" s="44"/>
      <c r="F23" s="44"/>
    </row>
    <row r="24" spans="1:13" x14ac:dyDescent="0.25">
      <c r="A24" s="43" t="s">
        <v>148</v>
      </c>
      <c r="B24" s="63">
        <f>+B127</f>
        <v>3264742.65</v>
      </c>
      <c r="C24" s="63">
        <f>+C127</f>
        <v>9234521.5199999996</v>
      </c>
      <c r="D24" s="63">
        <f>+D127</f>
        <v>1252848.1299999999</v>
      </c>
      <c r="E24" s="44"/>
      <c r="F24" s="44"/>
    </row>
    <row r="25" spans="1:13" x14ac:dyDescent="0.25">
      <c r="A25" s="31" t="s">
        <v>149</v>
      </c>
      <c r="B25" s="32">
        <f t="shared" ref="B25" si="0">SUBTOTAL(9,B29:B142)</f>
        <v>3927602.7199999997</v>
      </c>
      <c r="C25" s="32">
        <f>SUBTOTAL(9,C26:C142)</f>
        <v>12022758.27</v>
      </c>
      <c r="D25" s="32">
        <f>SUBTOTAL(9,D29:D142)</f>
        <v>2228988.8000000003</v>
      </c>
      <c r="E25" s="33">
        <f t="shared" ref="E25:E56" si="1">IF(B25&lt;&gt;0,D25/B25,"-")</f>
        <v>0.56751890629101109</v>
      </c>
      <c r="F25" s="33">
        <f t="shared" ref="F25:F56" si="2">IF(C25&lt;&gt;0,D25/C25,"-")</f>
        <v>0.18539745621950365</v>
      </c>
    </row>
    <row r="26" spans="1:13" x14ac:dyDescent="0.25">
      <c r="A26" s="45" t="s">
        <v>150</v>
      </c>
      <c r="B26" s="46">
        <f t="shared" ref="B26:C26" si="3">SUBTOTAL(9,B29:B59)</f>
        <v>616117.30000000005</v>
      </c>
      <c r="C26" s="46">
        <f t="shared" si="3"/>
        <v>1494902</v>
      </c>
      <c r="D26" s="46">
        <f>SUBTOTAL(9,D29:D59)</f>
        <v>828051.74000000011</v>
      </c>
      <c r="E26" s="47">
        <f t="shared" si="1"/>
        <v>1.3439839134528442</v>
      </c>
      <c r="F26" s="47">
        <f t="shared" si="2"/>
        <v>0.55391707282484082</v>
      </c>
      <c r="I26" s="62"/>
      <c r="J26" s="62"/>
      <c r="K26" s="62"/>
    </row>
    <row r="27" spans="1:13" x14ac:dyDescent="0.25">
      <c r="A27" s="48" t="s">
        <v>151</v>
      </c>
      <c r="B27" s="49">
        <f t="shared" ref="B27:C27" si="4">SUBTOTAL(9,B29:B59)</f>
        <v>616117.30000000005</v>
      </c>
      <c r="C27" s="49">
        <f t="shared" si="4"/>
        <v>1494902</v>
      </c>
      <c r="D27" s="49">
        <f>SUBTOTAL(9,D29:D59)</f>
        <v>828051.74000000011</v>
      </c>
      <c r="E27" s="50">
        <f t="shared" si="1"/>
        <v>1.3439839134528442</v>
      </c>
      <c r="F27" s="50">
        <f t="shared" si="2"/>
        <v>0.55391707282484082</v>
      </c>
      <c r="I27" s="62"/>
    </row>
    <row r="28" spans="1:13" x14ac:dyDescent="0.25">
      <c r="A28" s="51" t="s">
        <v>152</v>
      </c>
      <c r="B28" s="52">
        <f t="shared" ref="B28:C28" si="5">SUBTOTAL(9,B29:B33)</f>
        <v>406389.64999999997</v>
      </c>
      <c r="C28" s="52">
        <f t="shared" si="5"/>
        <v>949625</v>
      </c>
      <c r="D28" s="52">
        <f>SUBTOTAL(9,D29:D33)</f>
        <v>556517.23</v>
      </c>
      <c r="E28" s="53">
        <f t="shared" si="1"/>
        <v>1.3694178235100229</v>
      </c>
      <c r="F28" s="53">
        <f t="shared" si="2"/>
        <v>0.58603894168750825</v>
      </c>
      <c r="I28" s="62"/>
      <c r="J28" s="62"/>
      <c r="K28" s="62"/>
      <c r="L28" s="62"/>
      <c r="M28" s="62"/>
    </row>
    <row r="29" spans="1:13" x14ac:dyDescent="0.25">
      <c r="A29" s="34" t="s">
        <v>153</v>
      </c>
      <c r="B29" s="35">
        <v>333045.59999999998</v>
      </c>
      <c r="C29" s="35">
        <v>775925</v>
      </c>
      <c r="D29" s="35">
        <v>463549.07</v>
      </c>
      <c r="E29" s="36">
        <f t="shared" si="1"/>
        <v>1.391848653757924</v>
      </c>
      <c r="F29" s="36">
        <f t="shared" si="2"/>
        <v>0.59741478880046395</v>
      </c>
      <c r="G29" s="62"/>
      <c r="H29" s="62"/>
      <c r="I29" s="62"/>
    </row>
    <row r="30" spans="1:13" x14ac:dyDescent="0.25">
      <c r="A30" s="34" t="s">
        <v>154</v>
      </c>
      <c r="B30" s="35">
        <v>1559.74</v>
      </c>
      <c r="C30" s="35">
        <v>4480</v>
      </c>
      <c r="D30" s="35">
        <v>1684.38</v>
      </c>
      <c r="E30" s="36">
        <f t="shared" si="1"/>
        <v>1.0799107543564954</v>
      </c>
      <c r="F30" s="36">
        <f t="shared" si="2"/>
        <v>0.37597767857142861</v>
      </c>
    </row>
    <row r="31" spans="1:13" x14ac:dyDescent="0.25">
      <c r="A31" s="34" t="s">
        <v>155</v>
      </c>
      <c r="B31" s="35">
        <v>183.17</v>
      </c>
      <c r="C31" s="35">
        <v>806</v>
      </c>
      <c r="D31" s="35">
        <v>0</v>
      </c>
      <c r="E31" s="36">
        <f t="shared" si="1"/>
        <v>0</v>
      </c>
      <c r="F31" s="36">
        <f t="shared" si="2"/>
        <v>0</v>
      </c>
    </row>
    <row r="32" spans="1:13" x14ac:dyDescent="0.25">
      <c r="A32" s="34" t="s">
        <v>156</v>
      </c>
      <c r="B32" s="35">
        <v>16194.62</v>
      </c>
      <c r="C32" s="35">
        <v>25980</v>
      </c>
      <c r="D32" s="35">
        <v>14407.08</v>
      </c>
      <c r="E32" s="36">
        <f t="shared" si="1"/>
        <v>0.88962136808396863</v>
      </c>
      <c r="F32" s="36">
        <f t="shared" si="2"/>
        <v>0.55454503464203231</v>
      </c>
      <c r="I32" s="62"/>
    </row>
    <row r="33" spans="1:6" x14ac:dyDescent="0.25">
      <c r="A33" s="34" t="s">
        <v>157</v>
      </c>
      <c r="B33" s="35">
        <v>55406.52</v>
      </c>
      <c r="C33" s="35">
        <v>142434</v>
      </c>
      <c r="D33" s="35">
        <v>76876.7</v>
      </c>
      <c r="E33" s="36">
        <f t="shared" si="1"/>
        <v>1.3875027704320719</v>
      </c>
      <c r="F33" s="36">
        <f t="shared" si="2"/>
        <v>0.53973559683783368</v>
      </c>
    </row>
    <row r="34" spans="1:6" x14ac:dyDescent="0.25">
      <c r="A34" s="51" t="s">
        <v>158</v>
      </c>
      <c r="B34" s="52">
        <f t="shared" ref="B34:C34" si="6">SUBTOTAL(9,B35:B56)</f>
        <v>209363.76</v>
      </c>
      <c r="C34" s="52">
        <f t="shared" si="6"/>
        <v>544328</v>
      </c>
      <c r="D34" s="52">
        <f>SUBTOTAL(9,D35:D56)</f>
        <v>270999.24</v>
      </c>
      <c r="E34" s="53">
        <f t="shared" si="1"/>
        <v>1.2943942160763637</v>
      </c>
      <c r="F34" s="53">
        <f t="shared" si="2"/>
        <v>0.49786018724004644</v>
      </c>
    </row>
    <row r="35" spans="1:6" x14ac:dyDescent="0.25">
      <c r="A35" s="34" t="s">
        <v>159</v>
      </c>
      <c r="B35" s="35">
        <v>508.5</v>
      </c>
      <c r="C35" s="35">
        <v>3544</v>
      </c>
      <c r="D35" s="35">
        <v>131.19999999999999</v>
      </c>
      <c r="E35" s="36">
        <f t="shared" si="1"/>
        <v>0.25801376597836773</v>
      </c>
      <c r="F35" s="36">
        <f t="shared" si="2"/>
        <v>3.7020316027088031E-2</v>
      </c>
    </row>
    <row r="36" spans="1:6" x14ac:dyDescent="0.25">
      <c r="A36" s="34" t="s">
        <v>160</v>
      </c>
      <c r="B36" s="35">
        <v>9423.15</v>
      </c>
      <c r="C36" s="35">
        <v>19000</v>
      </c>
      <c r="D36" s="35">
        <v>9951.3799999999992</v>
      </c>
      <c r="E36" s="36">
        <f t="shared" si="1"/>
        <v>1.0560566264996312</v>
      </c>
      <c r="F36" s="36">
        <f t="shared" si="2"/>
        <v>0.52375684210526308</v>
      </c>
    </row>
    <row r="37" spans="1:6" x14ac:dyDescent="0.25">
      <c r="A37" s="34" t="s">
        <v>161</v>
      </c>
      <c r="B37" s="35">
        <v>465.17</v>
      </c>
      <c r="C37" s="35">
        <v>664</v>
      </c>
      <c r="D37" s="35">
        <v>187.5</v>
      </c>
      <c r="E37" s="36">
        <f t="shared" si="1"/>
        <v>0.40307844443966723</v>
      </c>
      <c r="F37" s="36">
        <f t="shared" si="2"/>
        <v>0.28237951807228917</v>
      </c>
    </row>
    <row r="38" spans="1:6" x14ac:dyDescent="0.25">
      <c r="A38" s="34" t="s">
        <v>162</v>
      </c>
      <c r="B38" s="35">
        <v>127</v>
      </c>
      <c r="C38" s="35">
        <v>266</v>
      </c>
      <c r="D38" s="35">
        <v>109</v>
      </c>
      <c r="E38" s="36">
        <f t="shared" si="1"/>
        <v>0.8582677165354331</v>
      </c>
      <c r="F38" s="36">
        <f t="shared" si="2"/>
        <v>0.40977443609022557</v>
      </c>
    </row>
    <row r="39" spans="1:6" x14ac:dyDescent="0.25">
      <c r="A39" s="34" t="s">
        <v>163</v>
      </c>
      <c r="B39" s="35">
        <v>6221.19</v>
      </c>
      <c r="C39" s="35">
        <v>9021</v>
      </c>
      <c r="D39" s="35">
        <v>7187.96</v>
      </c>
      <c r="E39" s="36">
        <f t="shared" si="1"/>
        <v>1.1553995296719761</v>
      </c>
      <c r="F39" s="36">
        <f t="shared" si="2"/>
        <v>0.79680301518678642</v>
      </c>
    </row>
    <row r="40" spans="1:6" x14ac:dyDescent="0.25">
      <c r="A40" s="34" t="s">
        <v>164</v>
      </c>
      <c r="B40" s="35">
        <v>19575.88</v>
      </c>
      <c r="C40" s="35">
        <v>100000</v>
      </c>
      <c r="D40" s="35">
        <v>29177.65</v>
      </c>
      <c r="E40" s="36">
        <f t="shared" si="1"/>
        <v>1.4904898272772411</v>
      </c>
      <c r="F40" s="36">
        <f t="shared" si="2"/>
        <v>0.29177649999999999</v>
      </c>
    </row>
    <row r="41" spans="1:6" x14ac:dyDescent="0.25">
      <c r="A41" s="34" t="s">
        <v>165</v>
      </c>
      <c r="B41" s="35">
        <v>1495.8</v>
      </c>
      <c r="C41" s="35">
        <v>5044</v>
      </c>
      <c r="D41" s="35">
        <v>2998.33</v>
      </c>
      <c r="E41" s="36">
        <f t="shared" si="1"/>
        <v>2.0044992646075679</v>
      </c>
      <c r="F41" s="36">
        <f t="shared" si="2"/>
        <v>0.59443497224425057</v>
      </c>
    </row>
    <row r="42" spans="1:6" x14ac:dyDescent="0.25">
      <c r="A42" s="34" t="s">
        <v>166</v>
      </c>
      <c r="B42" s="35">
        <v>261.58999999999997</v>
      </c>
      <c r="C42" s="35">
        <v>1327</v>
      </c>
      <c r="D42" s="35">
        <v>104.97</v>
      </c>
      <c r="E42" s="36">
        <f t="shared" si="1"/>
        <v>0.40127680721740133</v>
      </c>
      <c r="F42" s="36">
        <f t="shared" si="2"/>
        <v>7.910324039186134E-2</v>
      </c>
    </row>
    <row r="43" spans="1:6" x14ac:dyDescent="0.25">
      <c r="A43" s="34" t="s">
        <v>167</v>
      </c>
      <c r="B43" s="35">
        <v>0</v>
      </c>
      <c r="C43" s="35">
        <v>418</v>
      </c>
      <c r="D43" s="35">
        <v>0</v>
      </c>
      <c r="E43" s="36" t="str">
        <f t="shared" si="1"/>
        <v>-</v>
      </c>
      <c r="F43" s="36">
        <f t="shared" si="2"/>
        <v>0</v>
      </c>
    </row>
    <row r="44" spans="1:6" x14ac:dyDescent="0.25">
      <c r="A44" s="34" t="s">
        <v>168</v>
      </c>
      <c r="B44" s="35">
        <v>3270.52</v>
      </c>
      <c r="C44" s="35">
        <v>8229</v>
      </c>
      <c r="D44" s="35">
        <v>4639.53</v>
      </c>
      <c r="E44" s="36">
        <f t="shared" si="1"/>
        <v>1.4185909274366155</v>
      </c>
      <c r="F44" s="36">
        <f t="shared" si="2"/>
        <v>0.56380240612468102</v>
      </c>
    </row>
    <row r="45" spans="1:6" x14ac:dyDescent="0.25">
      <c r="A45" s="34" t="s">
        <v>169</v>
      </c>
      <c r="B45" s="35">
        <v>1543.89</v>
      </c>
      <c r="C45" s="35">
        <v>19643</v>
      </c>
      <c r="D45" s="35">
        <v>21046.240000000002</v>
      </c>
      <c r="E45" s="36">
        <f t="shared" si="1"/>
        <v>13.631955644508352</v>
      </c>
      <c r="F45" s="36">
        <f t="shared" si="2"/>
        <v>1.0714371531843405</v>
      </c>
    </row>
    <row r="46" spans="1:6" x14ac:dyDescent="0.25">
      <c r="A46" s="34" t="s">
        <v>170</v>
      </c>
      <c r="B46" s="35">
        <v>82.96</v>
      </c>
      <c r="C46" s="35">
        <v>9641</v>
      </c>
      <c r="D46" s="35">
        <v>746.55</v>
      </c>
      <c r="E46" s="36">
        <f t="shared" si="1"/>
        <v>8.9989151398264227</v>
      </c>
      <c r="F46" s="36">
        <f t="shared" si="2"/>
        <v>7.7434913390727098E-2</v>
      </c>
    </row>
    <row r="47" spans="1:6" x14ac:dyDescent="0.25">
      <c r="A47" s="34" t="s">
        <v>171</v>
      </c>
      <c r="B47" s="35">
        <v>2165.3200000000002</v>
      </c>
      <c r="C47" s="35">
        <v>8162</v>
      </c>
      <c r="D47" s="35">
        <v>1923.9</v>
      </c>
      <c r="E47" s="36">
        <f t="shared" si="1"/>
        <v>0.88850608686014076</v>
      </c>
      <c r="F47" s="36">
        <f t="shared" si="2"/>
        <v>0.23571428571428574</v>
      </c>
    </row>
    <row r="48" spans="1:6" x14ac:dyDescent="0.25">
      <c r="A48" s="34" t="s">
        <v>172</v>
      </c>
      <c r="B48" s="35">
        <v>42165.81</v>
      </c>
      <c r="C48" s="35">
        <v>98878</v>
      </c>
      <c r="D48" s="35">
        <v>42403.45</v>
      </c>
      <c r="E48" s="36">
        <f t="shared" si="1"/>
        <v>1.0056358457242964</v>
      </c>
      <c r="F48" s="36">
        <f t="shared" si="2"/>
        <v>0.42884615384615382</v>
      </c>
    </row>
    <row r="49" spans="1:11" x14ac:dyDescent="0.25">
      <c r="A49" s="34" t="s">
        <v>173</v>
      </c>
      <c r="B49" s="35">
        <v>0</v>
      </c>
      <c r="C49" s="35">
        <v>5255</v>
      </c>
      <c r="D49" s="35">
        <v>3840</v>
      </c>
      <c r="E49" s="36" t="str">
        <f t="shared" si="1"/>
        <v>-</v>
      </c>
      <c r="F49" s="36">
        <f t="shared" si="2"/>
        <v>0.730732635585157</v>
      </c>
    </row>
    <row r="50" spans="1:11" x14ac:dyDescent="0.25">
      <c r="A50" s="34" t="s">
        <v>174</v>
      </c>
      <c r="B50" s="35">
        <v>1063.44</v>
      </c>
      <c r="C50" s="35">
        <v>23828</v>
      </c>
      <c r="D50" s="35">
        <v>10600.88</v>
      </c>
      <c r="E50" s="36">
        <f t="shared" si="1"/>
        <v>9.9684796509441043</v>
      </c>
      <c r="F50" s="36">
        <f t="shared" si="2"/>
        <v>0.44489172402215876</v>
      </c>
    </row>
    <row r="51" spans="1:11" x14ac:dyDescent="0.25">
      <c r="A51" s="34" t="s">
        <v>175</v>
      </c>
      <c r="B51" s="35">
        <v>11513.88</v>
      </c>
      <c r="C51" s="35">
        <v>24275</v>
      </c>
      <c r="D51" s="35">
        <v>11717.05</v>
      </c>
      <c r="E51" s="36">
        <f t="shared" si="1"/>
        <v>1.0176456589785545</v>
      </c>
      <c r="F51" s="36">
        <f t="shared" si="2"/>
        <v>0.48267971163748707</v>
      </c>
    </row>
    <row r="52" spans="1:11" x14ac:dyDescent="0.25">
      <c r="A52" s="34" t="s">
        <v>176</v>
      </c>
      <c r="B52" s="35">
        <v>102292.4</v>
      </c>
      <c r="C52" s="35">
        <v>189423</v>
      </c>
      <c r="D52" s="35">
        <v>115566.78</v>
      </c>
      <c r="E52" s="36">
        <f t="shared" si="1"/>
        <v>1.1297689759943066</v>
      </c>
      <c r="F52" s="36">
        <f t="shared" si="2"/>
        <v>0.6100989848117705</v>
      </c>
    </row>
    <row r="53" spans="1:11" x14ac:dyDescent="0.25">
      <c r="A53" s="34" t="s">
        <v>177</v>
      </c>
      <c r="B53" s="35">
        <v>5398.39</v>
      </c>
      <c r="C53" s="35">
        <v>14565</v>
      </c>
      <c r="D53" s="35">
        <v>6562.06</v>
      </c>
      <c r="E53" s="36">
        <f t="shared" si="1"/>
        <v>1.2155587128755054</v>
      </c>
      <c r="F53" s="36">
        <f t="shared" si="2"/>
        <v>0.45053621695846208</v>
      </c>
    </row>
    <row r="54" spans="1:11" x14ac:dyDescent="0.25">
      <c r="A54" s="34" t="s">
        <v>178</v>
      </c>
      <c r="B54" s="35">
        <v>465</v>
      </c>
      <c r="C54" s="35">
        <v>663</v>
      </c>
      <c r="D54" s="35">
        <v>485</v>
      </c>
      <c r="E54" s="36">
        <f t="shared" si="1"/>
        <v>1.043010752688172</v>
      </c>
      <c r="F54" s="36">
        <f t="shared" si="2"/>
        <v>0.73152337858220207</v>
      </c>
    </row>
    <row r="55" spans="1:11" x14ac:dyDescent="0.25">
      <c r="A55" s="34" t="s">
        <v>179</v>
      </c>
      <c r="B55" s="35">
        <v>1323.87</v>
      </c>
      <c r="C55" s="35">
        <v>2349</v>
      </c>
      <c r="D55" s="35">
        <v>1619.81</v>
      </c>
      <c r="E55" s="36">
        <f t="shared" si="1"/>
        <v>1.2235415864095418</v>
      </c>
      <c r="F55" s="36">
        <f t="shared" si="2"/>
        <v>0.68957428693060874</v>
      </c>
    </row>
    <row r="56" spans="1:11" x14ac:dyDescent="0.25">
      <c r="A56" s="34" t="s">
        <v>180</v>
      </c>
      <c r="B56" s="35">
        <v>0</v>
      </c>
      <c r="C56" s="35">
        <v>133</v>
      </c>
      <c r="D56" s="35">
        <v>0</v>
      </c>
      <c r="E56" s="36" t="str">
        <f t="shared" si="1"/>
        <v>-</v>
      </c>
      <c r="F56" s="36">
        <f t="shared" si="2"/>
        <v>0</v>
      </c>
    </row>
    <row r="57" spans="1:11" x14ac:dyDescent="0.25">
      <c r="A57" s="51" t="s">
        <v>181</v>
      </c>
      <c r="B57" s="52">
        <f t="shared" ref="B57:C57" si="7">SUBTOTAL(9,B58:B59)</f>
        <v>363.89</v>
      </c>
      <c r="C57" s="52">
        <f t="shared" si="7"/>
        <v>949</v>
      </c>
      <c r="D57" s="52">
        <f>SUBTOTAL(9,D58:D59)</f>
        <v>535.27</v>
      </c>
      <c r="E57" s="53">
        <f t="shared" ref="E57:E89" si="8">IF(B57&lt;&gt;0,D57/B57,"-")</f>
        <v>1.4709665008656463</v>
      </c>
      <c r="F57" s="53">
        <f t="shared" ref="F57:F89" si="9">IF(C57&lt;&gt;0,D57/C57,"-")</f>
        <v>0.56403582718651213</v>
      </c>
    </row>
    <row r="58" spans="1:11" x14ac:dyDescent="0.25">
      <c r="A58" s="34" t="s">
        <v>182</v>
      </c>
      <c r="B58" s="35">
        <v>363.89</v>
      </c>
      <c r="C58" s="35">
        <v>934</v>
      </c>
      <c r="D58" s="35">
        <v>535.27</v>
      </c>
      <c r="E58" s="36">
        <f t="shared" si="8"/>
        <v>1.4709665008656463</v>
      </c>
      <c r="F58" s="36">
        <f t="shared" si="9"/>
        <v>0.57309421841541752</v>
      </c>
    </row>
    <row r="59" spans="1:11" x14ac:dyDescent="0.25">
      <c r="A59" s="34" t="s">
        <v>183</v>
      </c>
      <c r="B59" s="35">
        <v>0</v>
      </c>
      <c r="C59" s="35">
        <v>15</v>
      </c>
      <c r="D59" s="35">
        <v>0</v>
      </c>
      <c r="E59" s="36" t="str">
        <f t="shared" si="8"/>
        <v>-</v>
      </c>
      <c r="F59" s="36">
        <f t="shared" si="9"/>
        <v>0</v>
      </c>
    </row>
    <row r="60" spans="1:11" x14ac:dyDescent="0.25">
      <c r="A60" s="45" t="s">
        <v>184</v>
      </c>
      <c r="B60" s="46">
        <f t="shared" ref="B60:C60" si="10">SUBTOTAL(9,B63:B85)</f>
        <v>30994.610000000004</v>
      </c>
      <c r="C60" s="46">
        <f t="shared" si="10"/>
        <v>1249454</v>
      </c>
      <c r="D60" s="46">
        <f>SUBTOTAL(9,D63:D85)</f>
        <v>126240.88</v>
      </c>
      <c r="E60" s="47">
        <f t="shared" si="8"/>
        <v>4.0729946271303294</v>
      </c>
      <c r="F60" s="47">
        <f t="shared" si="9"/>
        <v>0.10103683689035371</v>
      </c>
    </row>
    <row r="61" spans="1:11" x14ac:dyDescent="0.25">
      <c r="A61" s="48" t="s">
        <v>151</v>
      </c>
      <c r="B61" s="49">
        <f>SUBTOTAL(9,B63:B85)</f>
        <v>30994.610000000004</v>
      </c>
      <c r="C61" s="49">
        <f t="shared" ref="C61" si="11">SUBTOTAL(9,C63:C85)</f>
        <v>1249454</v>
      </c>
      <c r="D61" s="49">
        <f>SUBTOTAL(9,D63:D85)</f>
        <v>126240.88</v>
      </c>
      <c r="E61" s="50">
        <f t="shared" si="8"/>
        <v>4.0729946271303294</v>
      </c>
      <c r="F61" s="50">
        <f t="shared" si="9"/>
        <v>0.10103683689035371</v>
      </c>
    </row>
    <row r="62" spans="1:11" x14ac:dyDescent="0.25">
      <c r="A62" s="51" t="s">
        <v>158</v>
      </c>
      <c r="B62" s="52">
        <f t="shared" ref="B62:C62" si="12">SUBTOTAL(9,B63:B76)</f>
        <v>27754.630000000005</v>
      </c>
      <c r="C62" s="52">
        <f t="shared" si="12"/>
        <v>685940</v>
      </c>
      <c r="D62" s="52">
        <f>SUBTOTAL(9,D63:D76)</f>
        <v>96504.24</v>
      </c>
      <c r="E62" s="53">
        <f t="shared" si="8"/>
        <v>3.477050135418847</v>
      </c>
      <c r="F62" s="53">
        <f t="shared" si="9"/>
        <v>0.1406890398577135</v>
      </c>
    </row>
    <row r="63" spans="1:11" x14ac:dyDescent="0.25">
      <c r="A63" s="34" t="s">
        <v>159</v>
      </c>
      <c r="B63" s="35">
        <v>908.16</v>
      </c>
      <c r="C63" s="35">
        <v>10186</v>
      </c>
      <c r="D63" s="35">
        <v>0</v>
      </c>
      <c r="E63" s="36">
        <f t="shared" si="8"/>
        <v>0</v>
      </c>
      <c r="F63" s="36">
        <f t="shared" si="9"/>
        <v>0</v>
      </c>
      <c r="I63" s="62"/>
      <c r="K63" s="62"/>
    </row>
    <row r="64" spans="1:11" x14ac:dyDescent="0.25">
      <c r="A64" s="34" t="s">
        <v>163</v>
      </c>
      <c r="B64" s="35">
        <v>590.17999999999995</v>
      </c>
      <c r="C64" s="35">
        <v>30002</v>
      </c>
      <c r="D64" s="35">
        <v>6754.24</v>
      </c>
      <c r="E64" s="36">
        <f t="shared" si="8"/>
        <v>11.44437290318208</v>
      </c>
      <c r="F64" s="36">
        <f t="shared" si="9"/>
        <v>0.22512632491167256</v>
      </c>
      <c r="I64" s="62"/>
    </row>
    <row r="65" spans="1:10" x14ac:dyDescent="0.25">
      <c r="A65" s="34" t="s">
        <v>185</v>
      </c>
      <c r="B65" s="35">
        <v>2650</v>
      </c>
      <c r="C65" s="35">
        <v>16438</v>
      </c>
      <c r="D65" s="35">
        <v>4161</v>
      </c>
      <c r="E65" s="36">
        <f t="shared" si="8"/>
        <v>1.570188679245283</v>
      </c>
      <c r="F65" s="36">
        <f t="shared" si="9"/>
        <v>0.25313298454799854</v>
      </c>
    </row>
    <row r="66" spans="1:10" x14ac:dyDescent="0.25">
      <c r="A66" s="34" t="s">
        <v>165</v>
      </c>
      <c r="B66" s="35">
        <v>0</v>
      </c>
      <c r="C66" s="35">
        <v>20000</v>
      </c>
      <c r="D66" s="35">
        <v>1436.06</v>
      </c>
      <c r="E66" s="36" t="str">
        <f t="shared" si="8"/>
        <v>-</v>
      </c>
      <c r="F66" s="36">
        <f t="shared" si="9"/>
        <v>7.1802999999999992E-2</v>
      </c>
    </row>
    <row r="67" spans="1:10" x14ac:dyDescent="0.25">
      <c r="A67" s="34" t="s">
        <v>166</v>
      </c>
      <c r="B67" s="35">
        <v>85.49</v>
      </c>
      <c r="C67" s="35">
        <v>5324</v>
      </c>
      <c r="D67" s="35">
        <v>0</v>
      </c>
      <c r="E67" s="36">
        <f t="shared" si="8"/>
        <v>0</v>
      </c>
      <c r="F67" s="36">
        <f t="shared" si="9"/>
        <v>0</v>
      </c>
      <c r="I67" s="62"/>
    </row>
    <row r="68" spans="1:10" x14ac:dyDescent="0.25">
      <c r="A68" s="34" t="s">
        <v>168</v>
      </c>
      <c r="B68" s="35">
        <v>0</v>
      </c>
      <c r="C68" s="35">
        <v>1500</v>
      </c>
      <c r="D68" s="35">
        <v>28050</v>
      </c>
      <c r="E68" s="36" t="str">
        <f t="shared" si="8"/>
        <v>-</v>
      </c>
      <c r="F68" s="36">
        <f t="shared" si="9"/>
        <v>18.7</v>
      </c>
    </row>
    <row r="69" spans="1:10" x14ac:dyDescent="0.25">
      <c r="A69" s="34" t="s">
        <v>169</v>
      </c>
      <c r="B69" s="35">
        <v>0</v>
      </c>
      <c r="C69" s="35">
        <v>34900</v>
      </c>
      <c r="D69" s="35">
        <v>5212.4399999999996</v>
      </c>
      <c r="E69" s="36" t="str">
        <f t="shared" si="8"/>
        <v>-</v>
      </c>
      <c r="F69" s="36">
        <f t="shared" si="9"/>
        <v>0.14935358166189111</v>
      </c>
      <c r="J69" s="62"/>
    </row>
    <row r="70" spans="1:10" x14ac:dyDescent="0.25">
      <c r="A70" s="34" t="s">
        <v>170</v>
      </c>
      <c r="B70" s="35">
        <v>0</v>
      </c>
      <c r="C70" s="35">
        <v>4500</v>
      </c>
      <c r="D70" s="35">
        <v>475</v>
      </c>
      <c r="E70" s="36" t="str">
        <f t="shared" si="8"/>
        <v>-</v>
      </c>
      <c r="F70" s="36">
        <f t="shared" si="9"/>
        <v>0.10555555555555556</v>
      </c>
    </row>
    <row r="71" spans="1:10" x14ac:dyDescent="0.25">
      <c r="A71" s="34" t="s">
        <v>172</v>
      </c>
      <c r="B71" s="35">
        <v>1240</v>
      </c>
      <c r="C71" s="35">
        <v>1240</v>
      </c>
      <c r="D71" s="35">
        <v>1175</v>
      </c>
      <c r="E71" s="36">
        <f t="shared" si="8"/>
        <v>0.94758064516129037</v>
      </c>
      <c r="F71" s="36">
        <f t="shared" si="9"/>
        <v>0.94758064516129037</v>
      </c>
    </row>
    <row r="72" spans="1:10" x14ac:dyDescent="0.25">
      <c r="A72" s="34" t="s">
        <v>174</v>
      </c>
      <c r="B72" s="35">
        <v>20854.72</v>
      </c>
      <c r="C72" s="35">
        <v>411750</v>
      </c>
      <c r="D72" s="35">
        <v>35648.160000000003</v>
      </c>
      <c r="E72" s="36">
        <f t="shared" si="8"/>
        <v>1.7093569225575793</v>
      </c>
      <c r="F72" s="36">
        <f t="shared" si="9"/>
        <v>8.6577194899817855E-2</v>
      </c>
    </row>
    <row r="73" spans="1:10" x14ac:dyDescent="0.25">
      <c r="A73" s="34" t="s">
        <v>176</v>
      </c>
      <c r="B73" s="35">
        <v>1426.08</v>
      </c>
      <c r="C73" s="35">
        <v>147800</v>
      </c>
      <c r="D73" s="35">
        <v>13587.04</v>
      </c>
      <c r="E73" s="36">
        <f t="shared" si="8"/>
        <v>9.5275440368001814</v>
      </c>
      <c r="F73" s="36">
        <f t="shared" si="9"/>
        <v>9.1928552097428964E-2</v>
      </c>
    </row>
    <row r="74" spans="1:10" x14ac:dyDescent="0.25">
      <c r="A74" s="34" t="s">
        <v>177</v>
      </c>
      <c r="B74" s="35">
        <v>0</v>
      </c>
      <c r="C74" s="35">
        <v>1500</v>
      </c>
      <c r="D74" s="35">
        <v>0</v>
      </c>
      <c r="E74" s="36" t="str">
        <f t="shared" si="8"/>
        <v>-</v>
      </c>
      <c r="F74" s="36">
        <f t="shared" si="9"/>
        <v>0</v>
      </c>
    </row>
    <row r="75" spans="1:10" x14ac:dyDescent="0.25">
      <c r="A75" s="34" t="s">
        <v>186</v>
      </c>
      <c r="B75" s="35">
        <v>0</v>
      </c>
      <c r="C75" s="35">
        <v>500</v>
      </c>
      <c r="D75" s="35">
        <v>0</v>
      </c>
      <c r="E75" s="36" t="str">
        <f t="shared" si="8"/>
        <v>-</v>
      </c>
      <c r="F75" s="36">
        <f t="shared" si="9"/>
        <v>0</v>
      </c>
    </row>
    <row r="76" spans="1:10" x14ac:dyDescent="0.25">
      <c r="A76" s="34" t="s">
        <v>179</v>
      </c>
      <c r="B76" s="35">
        <v>0</v>
      </c>
      <c r="C76" s="35">
        <v>300</v>
      </c>
      <c r="D76" s="35">
        <v>5.3</v>
      </c>
      <c r="E76" s="36" t="str">
        <f t="shared" si="8"/>
        <v>-</v>
      </c>
      <c r="F76" s="36">
        <f t="shared" si="9"/>
        <v>1.7666666666666667E-2</v>
      </c>
    </row>
    <row r="77" spans="1:10" x14ac:dyDescent="0.25">
      <c r="A77" s="51" t="s">
        <v>187</v>
      </c>
      <c r="B77" s="52">
        <f>SUBTOTAL(9,B78:B80)</f>
        <v>0</v>
      </c>
      <c r="C77" s="52">
        <f>SUBTOTAL(9,C78:C80)</f>
        <v>25437</v>
      </c>
      <c r="D77" s="52">
        <f>SUBTOTAL(9,D78:D80)</f>
        <v>10120</v>
      </c>
      <c r="E77" s="53" t="str">
        <f t="shared" si="8"/>
        <v>-</v>
      </c>
      <c r="F77" s="53">
        <f t="shared" si="9"/>
        <v>0.39784565789990955</v>
      </c>
    </row>
    <row r="78" spans="1:10" x14ac:dyDescent="0.25">
      <c r="A78" s="34" t="s">
        <v>188</v>
      </c>
      <c r="B78" s="59">
        <v>0</v>
      </c>
      <c r="C78" s="59">
        <v>3500</v>
      </c>
      <c r="D78" s="60">
        <v>1995</v>
      </c>
      <c r="E78" s="36" t="str">
        <f t="shared" si="8"/>
        <v>-</v>
      </c>
      <c r="F78" s="36">
        <f t="shared" si="9"/>
        <v>0.56999999999999995</v>
      </c>
    </row>
    <row r="79" spans="1:10" x14ac:dyDescent="0.25">
      <c r="A79" s="34" t="s">
        <v>209</v>
      </c>
      <c r="B79" s="59">
        <v>0</v>
      </c>
      <c r="C79" s="59">
        <v>0</v>
      </c>
      <c r="D79" s="60">
        <v>8125</v>
      </c>
      <c r="E79" s="36" t="str">
        <f t="shared" ref="E79" si="13">IF(B79&lt;&gt;0,D79/B79,"-")</f>
        <v>-</v>
      </c>
      <c r="F79" s="36" t="str">
        <f t="shared" ref="F79" si="14">IF(C79&lt;&gt;0,D79/C79,"-")</f>
        <v>-</v>
      </c>
    </row>
    <row r="80" spans="1:10" x14ac:dyDescent="0.25">
      <c r="A80" s="34" t="s">
        <v>189</v>
      </c>
      <c r="B80" s="59">
        <v>0</v>
      </c>
      <c r="C80" s="59">
        <v>21937</v>
      </c>
      <c r="D80" s="60">
        <v>0</v>
      </c>
      <c r="E80" s="36" t="str">
        <f t="shared" si="8"/>
        <v>-</v>
      </c>
      <c r="F80" s="36">
        <f t="shared" si="9"/>
        <v>0</v>
      </c>
    </row>
    <row r="81" spans="1:6" x14ac:dyDescent="0.25">
      <c r="A81" s="51" t="s">
        <v>190</v>
      </c>
      <c r="B81" s="52">
        <f>SUBTOTAL(9,B82:B85)</f>
        <v>3239.98</v>
      </c>
      <c r="C81" s="52">
        <f>SUBTOTAL(9,C82:C85)</f>
        <v>538077</v>
      </c>
      <c r="D81" s="52">
        <f>SUBTOTAL(9,D82:D85)</f>
        <v>19616.64</v>
      </c>
      <c r="E81" s="53">
        <f t="shared" si="8"/>
        <v>6.0545558923203231</v>
      </c>
      <c r="F81" s="53">
        <f t="shared" si="9"/>
        <v>3.645693831923684E-2</v>
      </c>
    </row>
    <row r="82" spans="1:6" x14ac:dyDescent="0.25">
      <c r="A82" s="34" t="s">
        <v>191</v>
      </c>
      <c r="B82" s="35">
        <v>2239.98</v>
      </c>
      <c r="C82" s="35">
        <v>517077</v>
      </c>
      <c r="D82" s="35">
        <v>16835.189999999999</v>
      </c>
      <c r="E82" s="36">
        <f t="shared" si="8"/>
        <v>7.5157769265797008</v>
      </c>
      <c r="F82" s="36">
        <f t="shared" si="9"/>
        <v>3.25583810534988E-2</v>
      </c>
    </row>
    <row r="83" spans="1:6" x14ac:dyDescent="0.25">
      <c r="A83" s="34" t="s">
        <v>192</v>
      </c>
      <c r="B83" s="35">
        <v>0</v>
      </c>
      <c r="C83" s="35">
        <v>4000</v>
      </c>
      <c r="D83" s="35">
        <v>2234.1999999999998</v>
      </c>
      <c r="E83" s="36" t="str">
        <f t="shared" si="8"/>
        <v>-</v>
      </c>
      <c r="F83" s="36">
        <f t="shared" si="9"/>
        <v>0.55854999999999999</v>
      </c>
    </row>
    <row r="84" spans="1:6" x14ac:dyDescent="0.25">
      <c r="A84" s="34" t="s">
        <v>193</v>
      </c>
      <c r="B84" s="35">
        <v>0</v>
      </c>
      <c r="C84" s="35">
        <v>7000</v>
      </c>
      <c r="D84" s="35">
        <v>547.25</v>
      </c>
      <c r="E84" s="36" t="str">
        <f t="shared" si="8"/>
        <v>-</v>
      </c>
      <c r="F84" s="36">
        <f t="shared" si="9"/>
        <v>7.8178571428571431E-2</v>
      </c>
    </row>
    <row r="85" spans="1:6" x14ac:dyDescent="0.25">
      <c r="A85" s="34" t="s">
        <v>194</v>
      </c>
      <c r="B85" s="35">
        <v>1000</v>
      </c>
      <c r="C85" s="35">
        <v>10000</v>
      </c>
      <c r="D85" s="35">
        <v>0</v>
      </c>
      <c r="E85" s="36">
        <f t="shared" si="8"/>
        <v>0</v>
      </c>
      <c r="F85" s="36">
        <f t="shared" si="9"/>
        <v>0</v>
      </c>
    </row>
    <row r="86" spans="1:6" x14ac:dyDescent="0.25">
      <c r="A86" s="45" t="s">
        <v>210</v>
      </c>
      <c r="B86" s="46">
        <f t="shared" ref="B86:C86" si="15">SUBTOTAL(9,B89:B142)</f>
        <v>3280490.81</v>
      </c>
      <c r="C86" s="46">
        <f t="shared" si="15"/>
        <v>9278402.2699999996</v>
      </c>
      <c r="D86" s="46">
        <f>SUBTOTAL(9,D89:D142)</f>
        <v>1274696.1800000002</v>
      </c>
      <c r="E86" s="47">
        <f t="shared" si="8"/>
        <v>0.38856873981000428</v>
      </c>
      <c r="F86" s="47">
        <f t="shared" si="9"/>
        <v>0.13738315530050846</v>
      </c>
    </row>
    <row r="87" spans="1:6" x14ac:dyDescent="0.25">
      <c r="A87" s="48" t="s">
        <v>195</v>
      </c>
      <c r="B87" s="49">
        <f t="shared" ref="B87:C87" si="16">SUBTOTAL(9,B89:B112)</f>
        <v>14564.79</v>
      </c>
      <c r="C87" s="49">
        <f t="shared" si="16"/>
        <v>37011.839999999997</v>
      </c>
      <c r="D87" s="49">
        <f>SUBTOTAL(9,D89:D112)</f>
        <v>21741.79</v>
      </c>
      <c r="E87" s="50">
        <f t="shared" si="8"/>
        <v>1.492763713036714</v>
      </c>
      <c r="F87" s="50">
        <f t="shared" si="9"/>
        <v>0.58742796899586736</v>
      </c>
    </row>
    <row r="88" spans="1:6" x14ac:dyDescent="0.25">
      <c r="A88" s="51" t="s">
        <v>152</v>
      </c>
      <c r="B88" s="52">
        <f t="shared" ref="B88:C88" si="17">SUBTOTAL(9,B89:B89)</f>
        <v>1131.1300000000001</v>
      </c>
      <c r="C88" s="52">
        <f t="shared" si="17"/>
        <v>5308.91</v>
      </c>
      <c r="D88" s="52">
        <f>SUBTOTAL(9,D89:D89)</f>
        <v>5861.72</v>
      </c>
      <c r="E88" s="53">
        <f t="shared" si="8"/>
        <v>5.1821806512072</v>
      </c>
      <c r="F88" s="53">
        <f t="shared" si="9"/>
        <v>1.1041287194546527</v>
      </c>
    </row>
    <row r="89" spans="1:6" x14ac:dyDescent="0.25">
      <c r="A89" s="34" t="s">
        <v>156</v>
      </c>
      <c r="B89" s="35">
        <v>1131.1300000000001</v>
      </c>
      <c r="C89" s="35">
        <v>5308.91</v>
      </c>
      <c r="D89" s="35">
        <v>5861.72</v>
      </c>
      <c r="E89" s="36">
        <f t="shared" si="8"/>
        <v>5.1821806512072</v>
      </c>
      <c r="F89" s="36">
        <f t="shared" si="9"/>
        <v>1.1041287194546527</v>
      </c>
    </row>
    <row r="90" spans="1:6" x14ac:dyDescent="0.25">
      <c r="A90" s="51" t="s">
        <v>158</v>
      </c>
      <c r="B90" s="52">
        <f>SUBTOTAL(9,B91:B105)</f>
        <v>13433.66</v>
      </c>
      <c r="C90" s="52">
        <f>SUBTOTAL(9,C91:C105)</f>
        <v>31607.380000000005</v>
      </c>
      <c r="D90" s="52">
        <f>SUBTOTAL(9,D91:D105)</f>
        <v>15880.07</v>
      </c>
      <c r="E90" s="53">
        <f t="shared" ref="E90:E121" si="18">IF(B90&lt;&gt;0,D90/B90,"-")</f>
        <v>1.182110459844897</v>
      </c>
      <c r="F90" s="53">
        <f t="shared" ref="F90:F121" si="19">IF(C90&lt;&gt;0,D90/C90,"-")</f>
        <v>0.50241652424212313</v>
      </c>
    </row>
    <row r="91" spans="1:6" x14ac:dyDescent="0.25">
      <c r="A91" s="34" t="s">
        <v>159</v>
      </c>
      <c r="B91" s="35">
        <v>0</v>
      </c>
      <c r="C91" s="35">
        <v>3500</v>
      </c>
      <c r="D91" s="35">
        <v>0</v>
      </c>
      <c r="E91" s="36" t="str">
        <f t="shared" si="18"/>
        <v>-</v>
      </c>
      <c r="F91" s="36">
        <f t="shared" si="19"/>
        <v>0</v>
      </c>
    </row>
    <row r="92" spans="1:6" x14ac:dyDescent="0.25">
      <c r="A92" s="34" t="s">
        <v>162</v>
      </c>
      <c r="B92" s="35">
        <v>0</v>
      </c>
      <c r="C92" s="35">
        <v>84</v>
      </c>
      <c r="D92" s="35">
        <v>0</v>
      </c>
      <c r="E92" s="36" t="str">
        <f t="shared" si="18"/>
        <v>-</v>
      </c>
      <c r="F92" s="36">
        <f t="shared" si="19"/>
        <v>0</v>
      </c>
    </row>
    <row r="93" spans="1:6" x14ac:dyDescent="0.25">
      <c r="A93" s="34" t="s">
        <v>163</v>
      </c>
      <c r="B93" s="35">
        <v>0</v>
      </c>
      <c r="C93" s="35">
        <v>199.08</v>
      </c>
      <c r="D93" s="35">
        <v>0</v>
      </c>
      <c r="E93" s="36" t="str">
        <f t="shared" si="18"/>
        <v>-</v>
      </c>
      <c r="F93" s="36">
        <f t="shared" si="19"/>
        <v>0</v>
      </c>
    </row>
    <row r="94" spans="1:6" x14ac:dyDescent="0.25">
      <c r="A94" s="34" t="s">
        <v>185</v>
      </c>
      <c r="B94" s="35">
        <v>0</v>
      </c>
      <c r="C94" s="35">
        <v>99.54</v>
      </c>
      <c r="D94" s="35">
        <v>0</v>
      </c>
      <c r="E94" s="36" t="str">
        <f t="shared" si="18"/>
        <v>-</v>
      </c>
      <c r="F94" s="36">
        <f t="shared" si="19"/>
        <v>0</v>
      </c>
    </row>
    <row r="95" spans="1:6" x14ac:dyDescent="0.25">
      <c r="A95" s="34" t="s">
        <v>164</v>
      </c>
      <c r="B95" s="35">
        <v>0</v>
      </c>
      <c r="C95" s="35">
        <v>53.09</v>
      </c>
      <c r="D95" s="35">
        <v>0</v>
      </c>
      <c r="E95" s="36" t="str">
        <f t="shared" si="18"/>
        <v>-</v>
      </c>
      <c r="F95" s="36">
        <f t="shared" si="19"/>
        <v>0</v>
      </c>
    </row>
    <row r="96" spans="1:6" x14ac:dyDescent="0.25">
      <c r="A96" s="34" t="s">
        <v>167</v>
      </c>
      <c r="B96" s="35">
        <v>0</v>
      </c>
      <c r="C96" s="35">
        <v>13.27</v>
      </c>
      <c r="D96" s="35">
        <v>0</v>
      </c>
      <c r="E96" s="36" t="str">
        <f t="shared" si="18"/>
        <v>-</v>
      </c>
      <c r="F96" s="36">
        <f t="shared" si="19"/>
        <v>0</v>
      </c>
    </row>
    <row r="97" spans="1:6" x14ac:dyDescent="0.25">
      <c r="A97" s="34" t="s">
        <v>168</v>
      </c>
      <c r="B97" s="35">
        <v>0</v>
      </c>
      <c r="C97" s="35">
        <v>132.72</v>
      </c>
      <c r="D97" s="35">
        <v>0</v>
      </c>
      <c r="E97" s="36" t="str">
        <f t="shared" si="18"/>
        <v>-</v>
      </c>
      <c r="F97" s="36">
        <f t="shared" si="19"/>
        <v>0</v>
      </c>
    </row>
    <row r="98" spans="1:6" x14ac:dyDescent="0.25">
      <c r="A98" s="34" t="s">
        <v>169</v>
      </c>
      <c r="B98" s="35">
        <v>0</v>
      </c>
      <c r="C98" s="35">
        <v>192.45</v>
      </c>
      <c r="D98" s="35">
        <v>0</v>
      </c>
      <c r="E98" s="36" t="str">
        <f t="shared" si="18"/>
        <v>-</v>
      </c>
      <c r="F98" s="36">
        <f t="shared" si="19"/>
        <v>0</v>
      </c>
    </row>
    <row r="99" spans="1:6" x14ac:dyDescent="0.25">
      <c r="A99" s="34" t="s">
        <v>171</v>
      </c>
      <c r="B99" s="35">
        <v>0</v>
      </c>
      <c r="C99" s="35">
        <v>1249.8800000000001</v>
      </c>
      <c r="D99" s="35">
        <v>0</v>
      </c>
      <c r="E99" s="36" t="str">
        <f t="shared" si="18"/>
        <v>-</v>
      </c>
      <c r="F99" s="36">
        <f t="shared" si="19"/>
        <v>0</v>
      </c>
    </row>
    <row r="100" spans="1:6" x14ac:dyDescent="0.25">
      <c r="A100" s="34" t="s">
        <v>174</v>
      </c>
      <c r="B100" s="35">
        <v>0</v>
      </c>
      <c r="C100" s="35">
        <v>195.01</v>
      </c>
      <c r="D100" s="35">
        <v>0</v>
      </c>
      <c r="E100" s="36" t="str">
        <f t="shared" si="18"/>
        <v>-</v>
      </c>
      <c r="F100" s="36">
        <f t="shared" si="19"/>
        <v>0</v>
      </c>
    </row>
    <row r="101" spans="1:6" x14ac:dyDescent="0.25">
      <c r="A101" s="34" t="s">
        <v>175</v>
      </c>
      <c r="B101" s="35">
        <v>0</v>
      </c>
      <c r="C101" s="35">
        <v>132.72</v>
      </c>
      <c r="D101" s="35">
        <v>0</v>
      </c>
      <c r="E101" s="36" t="str">
        <f t="shared" si="18"/>
        <v>-</v>
      </c>
      <c r="F101" s="36">
        <f t="shared" si="19"/>
        <v>0</v>
      </c>
    </row>
    <row r="102" spans="1:6" x14ac:dyDescent="0.25">
      <c r="A102" s="34" t="s">
        <v>176</v>
      </c>
      <c r="B102" s="35">
        <v>12021.84</v>
      </c>
      <c r="C102" s="35">
        <v>23908</v>
      </c>
      <c r="D102" s="35">
        <v>13592.92</v>
      </c>
      <c r="E102" s="36">
        <f t="shared" si="18"/>
        <v>1.1306854857492696</v>
      </c>
      <c r="F102" s="36">
        <f t="shared" si="19"/>
        <v>0.5685511125982935</v>
      </c>
    </row>
    <row r="103" spans="1:6" x14ac:dyDescent="0.25">
      <c r="A103" s="34" t="s">
        <v>177</v>
      </c>
      <c r="B103" s="35">
        <v>0</v>
      </c>
      <c r="C103" s="35">
        <v>199.08</v>
      </c>
      <c r="D103" s="35">
        <v>0</v>
      </c>
      <c r="E103" s="36" t="str">
        <f t="shared" si="18"/>
        <v>-</v>
      </c>
      <c r="F103" s="36">
        <f t="shared" si="19"/>
        <v>0</v>
      </c>
    </row>
    <row r="104" spans="1:6" x14ac:dyDescent="0.25">
      <c r="A104" s="34" t="s">
        <v>186</v>
      </c>
      <c r="B104" s="35">
        <v>1411.82</v>
      </c>
      <c r="C104" s="35">
        <v>1622</v>
      </c>
      <c r="D104" s="35">
        <v>2287.15</v>
      </c>
      <c r="E104" s="36">
        <f t="shared" si="18"/>
        <v>1.6200011332889463</v>
      </c>
      <c r="F104" s="36">
        <f t="shared" si="19"/>
        <v>1.4100801479654748</v>
      </c>
    </row>
    <row r="105" spans="1:6" x14ac:dyDescent="0.25">
      <c r="A105" s="34" t="s">
        <v>179</v>
      </c>
      <c r="B105" s="35">
        <v>0</v>
      </c>
      <c r="C105" s="35">
        <v>26.54</v>
      </c>
      <c r="D105" s="35">
        <v>0</v>
      </c>
      <c r="E105" s="36" t="str">
        <f t="shared" si="18"/>
        <v>-</v>
      </c>
      <c r="F105" s="36">
        <f t="shared" si="19"/>
        <v>0</v>
      </c>
    </row>
    <row r="106" spans="1:6" x14ac:dyDescent="0.25">
      <c r="A106" s="51" t="s">
        <v>181</v>
      </c>
      <c r="B106" s="52">
        <f>SUBTOTAL(9,B107:B110)</f>
        <v>0</v>
      </c>
      <c r="C106" s="52">
        <f>SUBTOTAL(9,C107:C110)</f>
        <v>95.55</v>
      </c>
      <c r="D106" s="52">
        <f>SUBTOTAL(9,D107:D110)</f>
        <v>0</v>
      </c>
      <c r="E106" s="53" t="str">
        <f t="shared" si="18"/>
        <v>-</v>
      </c>
      <c r="F106" s="53">
        <f t="shared" si="19"/>
        <v>0</v>
      </c>
    </row>
    <row r="107" spans="1:6" x14ac:dyDescent="0.25">
      <c r="A107" s="34" t="s">
        <v>182</v>
      </c>
      <c r="B107" s="35">
        <v>0</v>
      </c>
      <c r="C107" s="35">
        <v>26.54</v>
      </c>
      <c r="D107" s="35">
        <v>0</v>
      </c>
      <c r="E107" s="36" t="str">
        <f t="shared" si="18"/>
        <v>-</v>
      </c>
      <c r="F107" s="36">
        <f t="shared" si="19"/>
        <v>0</v>
      </c>
    </row>
    <row r="108" spans="1:6" x14ac:dyDescent="0.25">
      <c r="A108" s="34" t="s">
        <v>196</v>
      </c>
      <c r="B108" s="35">
        <v>0</v>
      </c>
      <c r="C108" s="35">
        <v>53.09</v>
      </c>
      <c r="D108" s="35">
        <v>0</v>
      </c>
      <c r="E108" s="36" t="str">
        <f t="shared" si="18"/>
        <v>-</v>
      </c>
      <c r="F108" s="36">
        <f t="shared" si="19"/>
        <v>0</v>
      </c>
    </row>
    <row r="109" spans="1:6" x14ac:dyDescent="0.25">
      <c r="A109" s="34" t="s">
        <v>183</v>
      </c>
      <c r="B109" s="35">
        <v>0</v>
      </c>
      <c r="C109" s="35">
        <v>13.27</v>
      </c>
      <c r="D109" s="35">
        <v>0</v>
      </c>
      <c r="E109" s="36" t="str">
        <f t="shared" si="18"/>
        <v>-</v>
      </c>
      <c r="F109" s="36">
        <f t="shared" si="19"/>
        <v>0</v>
      </c>
    </row>
    <row r="110" spans="1:6" x14ac:dyDescent="0.25">
      <c r="A110" s="34" t="s">
        <v>197</v>
      </c>
      <c r="B110" s="35">
        <v>0</v>
      </c>
      <c r="C110" s="35">
        <v>2.65</v>
      </c>
      <c r="D110" s="35">
        <v>0</v>
      </c>
      <c r="E110" s="36" t="str">
        <f t="shared" si="18"/>
        <v>-</v>
      </c>
      <c r="F110" s="36">
        <f t="shared" si="19"/>
        <v>0</v>
      </c>
    </row>
    <row r="111" spans="1:6" x14ac:dyDescent="0.25">
      <c r="A111" s="51" t="s">
        <v>190</v>
      </c>
      <c r="B111" s="52">
        <f>SUBTOTAL(9,B112:B112)</f>
        <v>0</v>
      </c>
      <c r="C111" s="52">
        <f>SUBTOTAL(9,C112:C112)</f>
        <v>0</v>
      </c>
      <c r="D111" s="52">
        <f>SUBTOTAL(9,D112:D112)</f>
        <v>0</v>
      </c>
      <c r="E111" s="53" t="str">
        <f t="shared" si="18"/>
        <v>-</v>
      </c>
      <c r="F111" s="53" t="str">
        <f t="shared" si="19"/>
        <v>-</v>
      </c>
    </row>
    <row r="112" spans="1:6" x14ac:dyDescent="0.25">
      <c r="A112" s="34" t="s">
        <v>191</v>
      </c>
      <c r="B112" s="35">
        <v>0</v>
      </c>
      <c r="C112" s="35">
        <v>0</v>
      </c>
      <c r="D112" s="35">
        <v>0</v>
      </c>
      <c r="E112" s="36" t="str">
        <f t="shared" si="18"/>
        <v>-</v>
      </c>
      <c r="F112" s="36" t="str">
        <f t="shared" si="19"/>
        <v>-</v>
      </c>
    </row>
    <row r="113" spans="1:6" x14ac:dyDescent="0.25">
      <c r="A113" s="48" t="s">
        <v>198</v>
      </c>
      <c r="B113" s="49">
        <f>SUBTOTAL(9,B115:B126)</f>
        <v>1183.3699999999999</v>
      </c>
      <c r="C113" s="49">
        <f>SUBTOTAL(9,C115:C126)</f>
        <v>6868.91</v>
      </c>
      <c r="D113" s="49">
        <f>SUBTOTAL(9,D115:D126)</f>
        <v>106.26</v>
      </c>
      <c r="E113" s="50">
        <f t="shared" si="18"/>
        <v>8.9794400736878582E-2</v>
      </c>
      <c r="F113" s="50">
        <f t="shared" si="19"/>
        <v>1.5469703344489884E-2</v>
      </c>
    </row>
    <row r="114" spans="1:6" x14ac:dyDescent="0.25">
      <c r="A114" s="51" t="s">
        <v>158</v>
      </c>
      <c r="B114" s="52">
        <f>SUBTOTAL(9,B115:B120)</f>
        <v>3.19</v>
      </c>
      <c r="C114" s="52">
        <f>SUBTOTAL(9,C115:C120)</f>
        <v>1717.51</v>
      </c>
      <c r="D114" s="52">
        <f>SUBTOTAL(9,D115:D120)</f>
        <v>0</v>
      </c>
      <c r="E114" s="53">
        <f t="shared" si="18"/>
        <v>0</v>
      </c>
      <c r="F114" s="53">
        <f t="shared" si="19"/>
        <v>0</v>
      </c>
    </row>
    <row r="115" spans="1:6" x14ac:dyDescent="0.25">
      <c r="A115" s="34" t="s">
        <v>166</v>
      </c>
      <c r="B115" s="35">
        <v>0</v>
      </c>
      <c r="C115" s="35">
        <v>100.52</v>
      </c>
      <c r="D115" s="35">
        <v>0</v>
      </c>
      <c r="E115" s="36" t="str">
        <f t="shared" si="18"/>
        <v>-</v>
      </c>
      <c r="F115" s="36">
        <f t="shared" si="19"/>
        <v>0</v>
      </c>
    </row>
    <row r="116" spans="1:6" x14ac:dyDescent="0.25">
      <c r="A116" s="34" t="s">
        <v>168</v>
      </c>
      <c r="B116" s="35">
        <v>3.19</v>
      </c>
      <c r="C116" s="35">
        <v>3.19</v>
      </c>
      <c r="D116" s="35">
        <v>0</v>
      </c>
      <c r="E116" s="36">
        <f t="shared" si="18"/>
        <v>0</v>
      </c>
      <c r="F116" s="36">
        <f t="shared" si="19"/>
        <v>0</v>
      </c>
    </row>
    <row r="117" spans="1:6" x14ac:dyDescent="0.25">
      <c r="A117" s="34" t="s">
        <v>176</v>
      </c>
      <c r="B117" s="35">
        <v>0</v>
      </c>
      <c r="C117" s="35">
        <v>530.89</v>
      </c>
      <c r="D117" s="35">
        <v>0</v>
      </c>
      <c r="E117" s="36" t="str">
        <f t="shared" si="18"/>
        <v>-</v>
      </c>
      <c r="F117" s="36">
        <f t="shared" si="19"/>
        <v>0</v>
      </c>
    </row>
    <row r="118" spans="1:6" x14ac:dyDescent="0.25">
      <c r="A118" s="34" t="s">
        <v>177</v>
      </c>
      <c r="B118" s="35">
        <v>0</v>
      </c>
      <c r="C118" s="35">
        <v>663.61</v>
      </c>
      <c r="D118" s="35">
        <v>0</v>
      </c>
      <c r="E118" s="36" t="str">
        <f t="shared" si="18"/>
        <v>-</v>
      </c>
      <c r="F118" s="36">
        <f t="shared" si="19"/>
        <v>0</v>
      </c>
    </row>
    <row r="119" spans="1:6" x14ac:dyDescent="0.25">
      <c r="A119" s="34" t="s">
        <v>186</v>
      </c>
      <c r="B119" s="35">
        <v>0</v>
      </c>
      <c r="C119" s="35">
        <v>323.20999999999998</v>
      </c>
      <c r="D119" s="35">
        <v>0</v>
      </c>
      <c r="E119" s="36" t="str">
        <f t="shared" si="18"/>
        <v>-</v>
      </c>
      <c r="F119" s="36">
        <f t="shared" si="19"/>
        <v>0</v>
      </c>
    </row>
    <row r="120" spans="1:6" x14ac:dyDescent="0.25">
      <c r="A120" s="34" t="s">
        <v>178</v>
      </c>
      <c r="B120" s="35">
        <v>0</v>
      </c>
      <c r="C120" s="35">
        <v>96.09</v>
      </c>
      <c r="D120" s="35">
        <v>0</v>
      </c>
      <c r="E120" s="36" t="str">
        <f t="shared" si="18"/>
        <v>-</v>
      </c>
      <c r="F120" s="36">
        <f t="shared" si="19"/>
        <v>0</v>
      </c>
    </row>
    <row r="121" spans="1:6" x14ac:dyDescent="0.25">
      <c r="A121" s="51" t="s">
        <v>190</v>
      </c>
      <c r="B121" s="52">
        <f>SUBTOTAL(9,B122:B126)</f>
        <v>1180.18</v>
      </c>
      <c r="C121" s="52">
        <f>SUBTOTAL(9,C122:C126)</f>
        <v>5151.3999999999996</v>
      </c>
      <c r="D121" s="52">
        <f>SUBTOTAL(9,D122:D126)</f>
        <v>106.26</v>
      </c>
      <c r="E121" s="53">
        <f t="shared" si="18"/>
        <v>9.0037112982765344E-2</v>
      </c>
      <c r="F121" s="53">
        <f t="shared" si="19"/>
        <v>2.0627402259579923E-2</v>
      </c>
    </row>
    <row r="122" spans="1:6" x14ac:dyDescent="0.25">
      <c r="A122" s="34" t="s">
        <v>191</v>
      </c>
      <c r="B122" s="35">
        <v>0</v>
      </c>
      <c r="C122" s="35">
        <v>503.86</v>
      </c>
      <c r="D122" s="35">
        <v>0</v>
      </c>
      <c r="E122" s="36" t="str">
        <f t="shared" ref="E122:E141" si="20">IF(B122&lt;&gt;0,D122/B122,"-")</f>
        <v>-</v>
      </c>
      <c r="F122" s="36">
        <f t="shared" ref="F122:F142" si="21">IF(C122&lt;&gt;0,D122/C122,"-")</f>
        <v>0</v>
      </c>
    </row>
    <row r="123" spans="1:6" x14ac:dyDescent="0.25">
      <c r="A123" s="34" t="s">
        <v>192</v>
      </c>
      <c r="B123" s="35">
        <v>0</v>
      </c>
      <c r="C123" s="35">
        <v>1257.24</v>
      </c>
      <c r="D123" s="35">
        <v>0</v>
      </c>
      <c r="E123" s="36" t="str">
        <f t="shared" si="20"/>
        <v>-</v>
      </c>
      <c r="F123" s="36">
        <f t="shared" si="21"/>
        <v>0</v>
      </c>
    </row>
    <row r="124" spans="1:6" x14ac:dyDescent="0.25">
      <c r="A124" s="34" t="s">
        <v>193</v>
      </c>
      <c r="B124" s="35">
        <v>0</v>
      </c>
      <c r="C124" s="35">
        <v>469.85</v>
      </c>
      <c r="D124" s="35">
        <v>0</v>
      </c>
      <c r="E124" s="36" t="str">
        <f t="shared" si="20"/>
        <v>-</v>
      </c>
      <c r="F124" s="36">
        <f t="shared" si="21"/>
        <v>0</v>
      </c>
    </row>
    <row r="125" spans="1:6" x14ac:dyDescent="0.25">
      <c r="A125" s="34" t="s">
        <v>199</v>
      </c>
      <c r="B125" s="35">
        <v>180.18</v>
      </c>
      <c r="C125" s="35">
        <v>265.45</v>
      </c>
      <c r="D125" s="35">
        <v>106.26</v>
      </c>
      <c r="E125" s="36">
        <f t="shared" si="20"/>
        <v>0.58974358974358976</v>
      </c>
      <c r="F125" s="36">
        <f t="shared" si="21"/>
        <v>0.40030137502354496</v>
      </c>
    </row>
    <row r="126" spans="1:6" x14ac:dyDescent="0.25">
      <c r="A126" s="34" t="s">
        <v>194</v>
      </c>
      <c r="B126" s="35">
        <v>1000</v>
      </c>
      <c r="C126" s="35">
        <v>2655</v>
      </c>
      <c r="D126" s="35">
        <v>0</v>
      </c>
      <c r="E126" s="36">
        <f t="shared" si="20"/>
        <v>0</v>
      </c>
      <c r="F126" s="36">
        <f t="shared" si="21"/>
        <v>0</v>
      </c>
    </row>
    <row r="127" spans="1:6" x14ac:dyDescent="0.25">
      <c r="A127" s="48" t="s">
        <v>200</v>
      </c>
      <c r="B127" s="49">
        <f t="shared" ref="B127:C127" si="22">SUBTOTAL(9,B129:B142)</f>
        <v>3264742.65</v>
      </c>
      <c r="C127" s="49">
        <f t="shared" si="22"/>
        <v>9234521.5199999996</v>
      </c>
      <c r="D127" s="49">
        <f>SUBTOTAL(9,D129:D142)</f>
        <v>1252848.1299999999</v>
      </c>
      <c r="E127" s="50">
        <f t="shared" si="20"/>
        <v>0.38375096119750812</v>
      </c>
      <c r="F127" s="50">
        <f t="shared" si="21"/>
        <v>0.135670064473465</v>
      </c>
    </row>
    <row r="128" spans="1:6" x14ac:dyDescent="0.25">
      <c r="A128" s="51" t="s">
        <v>152</v>
      </c>
      <c r="B128" s="52">
        <f t="shared" ref="B128:C128" si="23">SUBTOTAL(9,B129:B129)</f>
        <v>0</v>
      </c>
      <c r="C128" s="52">
        <f t="shared" si="23"/>
        <v>0</v>
      </c>
      <c r="D128" s="52">
        <f>SUBTOTAL(9,D129:D129)</f>
        <v>10485.32</v>
      </c>
      <c r="E128" s="53" t="str">
        <f t="shared" si="20"/>
        <v>-</v>
      </c>
      <c r="F128" s="53" t="str">
        <f t="shared" si="21"/>
        <v>-</v>
      </c>
    </row>
    <row r="129" spans="1:6" x14ac:dyDescent="0.25">
      <c r="A129" s="34" t="s">
        <v>153</v>
      </c>
      <c r="B129" s="35">
        <v>0</v>
      </c>
      <c r="C129" s="35">
        <v>0</v>
      </c>
      <c r="D129" s="35">
        <v>10485.32</v>
      </c>
      <c r="E129" s="36" t="str">
        <f t="shared" si="20"/>
        <v>-</v>
      </c>
      <c r="F129" s="36" t="str">
        <f t="shared" si="21"/>
        <v>-</v>
      </c>
    </row>
    <row r="130" spans="1:6" x14ac:dyDescent="0.25">
      <c r="A130" s="51" t="s">
        <v>158</v>
      </c>
      <c r="B130" s="52">
        <f t="shared" ref="B130:C130" si="24">SUBTOTAL(9,B131:B137)</f>
        <v>200585.19</v>
      </c>
      <c r="C130" s="52">
        <f t="shared" si="24"/>
        <v>476250</v>
      </c>
      <c r="D130" s="52">
        <f>SUBTOTAL(9,D131:D137)</f>
        <v>215607.69</v>
      </c>
      <c r="E130" s="53">
        <f>IF(B130&lt;&gt;0,D130/B130,"-")</f>
        <v>1.0748933657564648</v>
      </c>
      <c r="F130" s="53">
        <f t="shared" si="21"/>
        <v>0.45271955905511813</v>
      </c>
    </row>
    <row r="131" spans="1:6" x14ac:dyDescent="0.25">
      <c r="A131" s="34" t="s">
        <v>160</v>
      </c>
      <c r="B131" s="35">
        <v>0</v>
      </c>
      <c r="C131" s="35">
        <v>0</v>
      </c>
      <c r="D131" s="35">
        <v>286.68</v>
      </c>
      <c r="E131" s="36" t="str">
        <f t="shared" si="20"/>
        <v>-</v>
      </c>
      <c r="F131" s="36" t="str">
        <f t="shared" si="21"/>
        <v>-</v>
      </c>
    </row>
    <row r="132" spans="1:6" x14ac:dyDescent="0.25">
      <c r="A132" s="34" t="s">
        <v>163</v>
      </c>
      <c r="B132" s="35">
        <v>140.94</v>
      </c>
      <c r="C132" s="35">
        <v>17200</v>
      </c>
      <c r="D132" s="35">
        <v>0</v>
      </c>
      <c r="E132" s="36">
        <f t="shared" si="20"/>
        <v>0</v>
      </c>
      <c r="F132" s="36">
        <f t="shared" si="21"/>
        <v>0</v>
      </c>
    </row>
    <row r="133" spans="1:6" x14ac:dyDescent="0.25">
      <c r="A133" s="34" t="s">
        <v>185</v>
      </c>
      <c r="B133" s="35">
        <v>0</v>
      </c>
      <c r="C133" s="35">
        <v>8500</v>
      </c>
      <c r="D133" s="35">
        <v>0</v>
      </c>
      <c r="E133" s="36" t="str">
        <f t="shared" si="20"/>
        <v>-</v>
      </c>
      <c r="F133" s="36">
        <f t="shared" si="21"/>
        <v>0</v>
      </c>
    </row>
    <row r="134" spans="1:6" x14ac:dyDescent="0.25">
      <c r="A134" s="34" t="s">
        <v>170</v>
      </c>
      <c r="B134" s="35">
        <v>0</v>
      </c>
      <c r="C134" s="35">
        <v>4500</v>
      </c>
      <c r="D134" s="35">
        <v>0</v>
      </c>
      <c r="E134" s="36" t="str">
        <f t="shared" si="20"/>
        <v>-</v>
      </c>
      <c r="F134" s="36">
        <f t="shared" si="21"/>
        <v>0</v>
      </c>
    </row>
    <row r="135" spans="1:6" x14ac:dyDescent="0.25">
      <c r="A135" s="34" t="s">
        <v>174</v>
      </c>
      <c r="B135" s="35">
        <v>200444.25</v>
      </c>
      <c r="C135" s="35">
        <v>423400</v>
      </c>
      <c r="D135" s="35">
        <v>215321.01</v>
      </c>
      <c r="E135" s="36">
        <f t="shared" si="20"/>
        <v>1.0742189411769107</v>
      </c>
      <c r="F135" s="36">
        <f t="shared" si="21"/>
        <v>0.50855222012281531</v>
      </c>
    </row>
    <row r="136" spans="1:6" x14ac:dyDescent="0.25">
      <c r="A136" s="34" t="s">
        <v>176</v>
      </c>
      <c r="B136" s="35">
        <v>0</v>
      </c>
      <c r="C136" s="35">
        <v>22450</v>
      </c>
      <c r="D136" s="35">
        <v>0</v>
      </c>
      <c r="E136" s="36" t="str">
        <f t="shared" si="20"/>
        <v>-</v>
      </c>
      <c r="F136" s="36">
        <f t="shared" si="21"/>
        <v>0</v>
      </c>
    </row>
    <row r="137" spans="1:6" x14ac:dyDescent="0.25">
      <c r="A137" s="34" t="s">
        <v>179</v>
      </c>
      <c r="B137" s="35">
        <v>0</v>
      </c>
      <c r="C137" s="35">
        <v>200</v>
      </c>
      <c r="D137" s="35">
        <v>0</v>
      </c>
      <c r="E137" s="36" t="str">
        <f t="shared" si="20"/>
        <v>-</v>
      </c>
      <c r="F137" s="36">
        <f t="shared" si="21"/>
        <v>0</v>
      </c>
    </row>
    <row r="138" spans="1:6" x14ac:dyDescent="0.25">
      <c r="A138" s="51" t="s">
        <v>187</v>
      </c>
      <c r="B138" s="52">
        <f t="shared" ref="B138:C138" si="25">SUBTOTAL(9,B139:B140)</f>
        <v>2655017.41</v>
      </c>
      <c r="C138" s="52">
        <f t="shared" si="25"/>
        <v>4801000</v>
      </c>
      <c r="D138" s="52">
        <f>SUBTOTAL(9,D139:D140)</f>
        <v>807352.48</v>
      </c>
      <c r="E138" s="53">
        <f t="shared" si="20"/>
        <v>0.3040855690660047</v>
      </c>
      <c r="F138" s="53">
        <f t="shared" si="21"/>
        <v>0.1681633992918142</v>
      </c>
    </row>
    <row r="139" spans="1:6" x14ac:dyDescent="0.25">
      <c r="A139" s="34" t="s">
        <v>201</v>
      </c>
      <c r="B139" s="35">
        <v>2655017.41</v>
      </c>
      <c r="C139" s="35">
        <v>4800000</v>
      </c>
      <c r="D139" s="35">
        <v>807352.48</v>
      </c>
      <c r="E139" s="36">
        <f t="shared" si="20"/>
        <v>0.3040855690660047</v>
      </c>
      <c r="F139" s="36">
        <f t="shared" si="21"/>
        <v>0.16819843333333334</v>
      </c>
    </row>
    <row r="140" spans="1:6" x14ac:dyDescent="0.25">
      <c r="A140" s="34" t="s">
        <v>189</v>
      </c>
      <c r="B140" s="35">
        <v>0</v>
      </c>
      <c r="C140" s="35">
        <v>1000</v>
      </c>
      <c r="D140" s="35">
        <v>0</v>
      </c>
      <c r="E140" s="36" t="str">
        <f t="shared" si="20"/>
        <v>-</v>
      </c>
      <c r="F140" s="36">
        <f t="shared" si="21"/>
        <v>0</v>
      </c>
    </row>
    <row r="141" spans="1:6" x14ac:dyDescent="0.25">
      <c r="A141" s="51" t="s">
        <v>202</v>
      </c>
      <c r="B141" s="52">
        <f t="shared" ref="B141:C141" si="26">SUBTOTAL(9,B142:B142)</f>
        <v>409140.05</v>
      </c>
      <c r="C141" s="52">
        <f t="shared" si="26"/>
        <v>3957271.52</v>
      </c>
      <c r="D141" s="52">
        <f>SUBTOTAL(9,D142:D142)</f>
        <v>219402.64</v>
      </c>
      <c r="E141" s="53">
        <f t="shared" si="20"/>
        <v>0.53625314852457007</v>
      </c>
      <c r="F141" s="53">
        <f t="shared" si="21"/>
        <v>5.5442907794206651E-2</v>
      </c>
    </row>
    <row r="142" spans="1:6" x14ac:dyDescent="0.25">
      <c r="A142" s="34" t="s">
        <v>203</v>
      </c>
      <c r="B142" s="35">
        <v>409140.05</v>
      </c>
      <c r="C142" s="35">
        <v>3957271.52</v>
      </c>
      <c r="D142" s="35">
        <v>219402.64</v>
      </c>
      <c r="E142" s="36">
        <f>IF(B142&lt;&gt;0,D142/B142,"-")</f>
        <v>0.53625314852457007</v>
      </c>
      <c r="F142" s="36">
        <f t="shared" si="21"/>
        <v>5.5442907794206651E-2</v>
      </c>
    </row>
    <row r="143" spans="1:6" ht="20.100000000000001" customHeight="1" x14ac:dyDescent="0.25">
      <c r="A143" s="37" t="s">
        <v>60</v>
      </c>
      <c r="B143" s="38">
        <f t="shared" ref="B143:C143" si="27">IFERROR(SUBTOTAL(9,B29:B142),0)</f>
        <v>3927602.7199999997</v>
      </c>
      <c r="C143" s="38">
        <f t="shared" si="27"/>
        <v>12022758.27</v>
      </c>
      <c r="D143" s="38">
        <f>IFERROR(SUBTOTAL(9,D29:D142),0)</f>
        <v>2228988.8000000003</v>
      </c>
      <c r="E143" s="39">
        <f>IF(B143&lt;&gt;0,D143/B143,"-")</f>
        <v>0.56751890629101109</v>
      </c>
      <c r="F143" s="39">
        <f t="shared" ref="F143" si="28">IF(C143&lt;&gt;0,D143/C143,"-")</f>
        <v>0.18539745621950365</v>
      </c>
    </row>
    <row r="144" spans="1:6" x14ac:dyDescent="0.25">
      <c r="E144" s="11"/>
      <c r="F144" s="11"/>
    </row>
    <row r="145" spans="2:6" x14ac:dyDescent="0.25">
      <c r="B145" s="64"/>
      <c r="C145" s="64"/>
      <c r="D145" s="64"/>
    </row>
    <row r="146" spans="2:6" x14ac:dyDescent="0.25">
      <c r="B146" s="64"/>
      <c r="C146" s="64"/>
      <c r="D146" s="64"/>
      <c r="E146" s="64"/>
    </row>
    <row r="147" spans="2:6" x14ac:dyDescent="0.25">
      <c r="B147" s="64"/>
      <c r="D147" s="55"/>
    </row>
    <row r="148" spans="2:6" x14ac:dyDescent="0.25">
      <c r="B148" s="64"/>
      <c r="D148" s="62"/>
      <c r="E148"/>
      <c r="F148"/>
    </row>
    <row r="149" spans="2:6" x14ac:dyDescent="0.25">
      <c r="B149" s="64"/>
      <c r="D149"/>
      <c r="E149"/>
      <c r="F149"/>
    </row>
    <row r="150" spans="2:6" x14ac:dyDescent="0.25">
      <c r="B150" s="64"/>
      <c r="D150"/>
      <c r="E150"/>
      <c r="F150"/>
    </row>
    <row r="151" spans="2:6" x14ac:dyDescent="0.25">
      <c r="B151" s="64"/>
      <c r="D151"/>
      <c r="E151"/>
      <c r="F151"/>
    </row>
    <row r="152" spans="2:6" x14ac:dyDescent="0.25">
      <c r="B152" s="64"/>
      <c r="D152"/>
      <c r="E152"/>
      <c r="F152"/>
    </row>
    <row r="153" spans="2:6" x14ac:dyDescent="0.25">
      <c r="B153" s="64"/>
      <c r="D153"/>
      <c r="E153"/>
      <c r="F153"/>
    </row>
    <row r="154" spans="2:6" x14ac:dyDescent="0.25">
      <c r="D154"/>
      <c r="E154"/>
      <c r="F154"/>
    </row>
    <row r="155" spans="2:6" x14ac:dyDescent="0.25">
      <c r="D155"/>
      <c r="E155"/>
      <c r="F155"/>
    </row>
    <row r="156" spans="2:6" x14ac:dyDescent="0.25">
      <c r="D156"/>
      <c r="E156"/>
      <c r="F156"/>
    </row>
    <row r="157" spans="2:6" x14ac:dyDescent="0.25">
      <c r="D157"/>
      <c r="E157"/>
      <c r="F157"/>
    </row>
    <row r="158" spans="2:6" x14ac:dyDescent="0.25">
      <c r="D158"/>
      <c r="E158"/>
      <c r="F158"/>
    </row>
    <row r="159" spans="2:6" x14ac:dyDescent="0.25">
      <c r="D159"/>
      <c r="E159"/>
      <c r="F159"/>
    </row>
    <row r="160" spans="2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Mihelj Vajdić</dc:creator>
  <cp:lastModifiedBy>Dijana Novotny</cp:lastModifiedBy>
  <cp:lastPrinted>2025-07-24T07:48:48Z</cp:lastPrinted>
  <dcterms:created xsi:type="dcterms:W3CDTF">2025-07-21T07:12:38Z</dcterms:created>
  <dcterms:modified xsi:type="dcterms:W3CDTF">2025-07-31T12:30:14Z</dcterms:modified>
</cp:coreProperties>
</file>